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0 건강가정다문화가족지원센터 세입.세출결산서\"/>
    </mc:Choice>
  </mc:AlternateContent>
  <bookViews>
    <workbookView xWindow="0" yWindow="0" windowWidth="19200" windowHeight="11445" tabRatio="539" activeTab="5"/>
  </bookViews>
  <sheets>
    <sheet name="총괄" sheetId="1" r:id="rId1"/>
    <sheet name="세입" sheetId="2" r:id="rId2"/>
    <sheet name="세출" sheetId="3" r:id="rId3"/>
    <sheet name="정부보조금명세서" sheetId="4" r:id="rId4"/>
    <sheet name="건강가정세입세출" sheetId="5" r:id="rId5"/>
    <sheet name="다문화세입세출" sheetId="6" r:id="rId6"/>
  </sheets>
  <definedNames>
    <definedName name="_xlnm._FilterDatabase" localSheetId="4" hidden="1">건강가정세입세출!$A$3:$M$3</definedName>
    <definedName name="_xlnm._FilterDatabase" localSheetId="1" hidden="1">세입!$A$3:$L$51</definedName>
    <definedName name="_xlnm._FilterDatabase" localSheetId="2" hidden="1">세출!$A$2:$K$75</definedName>
    <definedName name="_xlnm._FilterDatabase" localSheetId="3" hidden="1">정부보조금명세서!$A$3:$K$3</definedName>
    <definedName name="_xlnm.Print_Area" localSheetId="4">건강가정세입세출!$A$1:$L$33</definedName>
    <definedName name="_xlnm.Print_Area" localSheetId="5">다문화세입세출!$A$2:$L$53</definedName>
    <definedName name="_xlnm.Print_Area" localSheetId="1">세입!$A$2:$H$40</definedName>
    <definedName name="_xlnm.Print_Area" localSheetId="2">세출!$A$1:$H$135</definedName>
    <definedName name="_xlnm.Print_Area" localSheetId="3">정부보조금명세서!$A$1:$G$64</definedName>
    <definedName name="_xlnm.Print_Area" localSheetId="0">총괄!$A$1:$L$12</definedName>
    <definedName name="_xlnm.Print_Titles" localSheetId="5">다문화세입세출!$2:$3</definedName>
    <definedName name="_xlnm.Print_Titles" localSheetId="3">정부보조금명세서!$3:$3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5" i="1" s="1"/>
  <c r="E5" i="1"/>
  <c r="D3" i="5"/>
  <c r="J3" i="5"/>
  <c r="J8" i="5"/>
  <c r="D4" i="6"/>
  <c r="D23" i="6"/>
  <c r="D19" i="6"/>
  <c r="D10" i="1" s="1"/>
  <c r="D15" i="6"/>
  <c r="D9" i="1" s="1"/>
  <c r="D10" i="6"/>
  <c r="D5" i="6"/>
  <c r="J4" i="6"/>
  <c r="J9" i="6"/>
  <c r="J6" i="1" s="1"/>
  <c r="J17" i="6"/>
  <c r="J20" i="6"/>
  <c r="J48" i="6"/>
  <c r="J46" i="6"/>
  <c r="J44" i="6"/>
  <c r="J10" i="1" s="1"/>
  <c r="K12" i="1"/>
  <c r="J12" i="1"/>
  <c r="K11" i="1"/>
  <c r="J11" i="1"/>
  <c r="K10" i="1"/>
  <c r="K9" i="1"/>
  <c r="J9" i="1"/>
  <c r="K8" i="1"/>
  <c r="J8" i="1"/>
  <c r="K7" i="1"/>
  <c r="K6" i="1"/>
  <c r="E11" i="1"/>
  <c r="D11" i="1"/>
  <c r="E10" i="1"/>
  <c r="E9" i="1"/>
  <c r="E8" i="1"/>
  <c r="D8" i="1"/>
  <c r="E7" i="1"/>
  <c r="D7" i="1"/>
  <c r="E6" i="1"/>
  <c r="D6" i="1"/>
  <c r="F124" i="3"/>
  <c r="F133" i="3"/>
  <c r="E133" i="3"/>
  <c r="G122" i="3"/>
  <c r="G123" i="3"/>
  <c r="G121" i="3"/>
  <c r="F122" i="3"/>
  <c r="F123" i="3"/>
  <c r="F121" i="3"/>
  <c r="E122" i="3"/>
  <c r="E123" i="3"/>
  <c r="E121" i="3"/>
  <c r="O106" i="3"/>
  <c r="O105" i="3"/>
  <c r="J33" i="5"/>
  <c r="J12" i="5"/>
  <c r="D10" i="5"/>
  <c r="D19" i="5"/>
  <c r="J31" i="5"/>
  <c r="F125" i="3"/>
  <c r="F126" i="3"/>
  <c r="F101" i="3"/>
  <c r="F102" i="3"/>
  <c r="F100" i="3"/>
  <c r="E101" i="3"/>
  <c r="E102" i="3"/>
  <c r="E100" i="3"/>
  <c r="G126" i="3"/>
  <c r="E126" i="3"/>
  <c r="G125" i="3"/>
  <c r="E125" i="3"/>
  <c r="G124" i="3"/>
  <c r="E124" i="3"/>
  <c r="L43" i="6"/>
  <c r="I125" i="3"/>
  <c r="H122" i="3" l="1"/>
  <c r="H123" i="3"/>
  <c r="H121" i="3"/>
  <c r="H126" i="3"/>
  <c r="H124" i="3"/>
  <c r="H125" i="3"/>
  <c r="L41" i="6" l="1"/>
  <c r="F24" i="5" l="1"/>
  <c r="K23" i="5"/>
  <c r="K26" i="5"/>
  <c r="K25" i="5"/>
  <c r="K24" i="5"/>
  <c r="K22" i="5"/>
  <c r="K21" i="5"/>
  <c r="K20" i="5"/>
  <c r="K27" i="5"/>
  <c r="K28" i="5"/>
  <c r="K18" i="5"/>
  <c r="K17" i="5"/>
  <c r="K15" i="5"/>
  <c r="K13" i="5"/>
  <c r="K12" i="5"/>
  <c r="K11" i="5"/>
  <c r="K10" i="5"/>
  <c r="K9" i="5"/>
  <c r="K7" i="5"/>
  <c r="K6" i="5"/>
  <c r="K5" i="5"/>
  <c r="K4" i="5"/>
  <c r="J23" i="5"/>
  <c r="L23" i="5" s="1"/>
  <c r="J26" i="5"/>
  <c r="J25" i="5"/>
  <c r="J21" i="5"/>
  <c r="J24" i="5"/>
  <c r="L24" i="5" s="1"/>
  <c r="J22" i="5"/>
  <c r="J20" i="5"/>
  <c r="J27" i="5"/>
  <c r="J17" i="5"/>
  <c r="J18" i="5"/>
  <c r="J15" i="5"/>
  <c r="J13" i="5"/>
  <c r="J11" i="5"/>
  <c r="J10" i="5"/>
  <c r="J9" i="5"/>
  <c r="J7" i="5"/>
  <c r="J6" i="5"/>
  <c r="J5" i="5"/>
  <c r="J4" i="5"/>
  <c r="E10" i="5"/>
  <c r="E8" i="5"/>
  <c r="E7" i="5"/>
  <c r="E6" i="5"/>
  <c r="E5" i="5"/>
  <c r="E19" i="5"/>
  <c r="D8" i="5"/>
  <c r="D7" i="5"/>
  <c r="D6" i="5"/>
  <c r="D5" i="5"/>
  <c r="K39" i="6"/>
  <c r="K38" i="6"/>
  <c r="K37" i="6"/>
  <c r="K36" i="6"/>
  <c r="K35" i="6"/>
  <c r="K34" i="6"/>
  <c r="K29" i="6"/>
  <c r="K26" i="6"/>
  <c r="K27" i="6"/>
  <c r="K23" i="6"/>
  <c r="K22" i="6"/>
  <c r="K21" i="6"/>
  <c r="K42" i="6"/>
  <c r="K31" i="6"/>
  <c r="K32" i="6"/>
  <c r="K24" i="6"/>
  <c r="K30" i="6"/>
  <c r="K25" i="6"/>
  <c r="K40" i="6"/>
  <c r="K19" i="6"/>
  <c r="K16" i="6"/>
  <c r="K15" i="6"/>
  <c r="K14" i="6"/>
  <c r="K13" i="6"/>
  <c r="K12" i="6"/>
  <c r="K10" i="6"/>
  <c r="K6" i="6"/>
  <c r="K7" i="6"/>
  <c r="K8" i="6"/>
  <c r="K5" i="6"/>
  <c r="L40" i="6"/>
  <c r="J39" i="6"/>
  <c r="J38" i="6"/>
  <c r="J37" i="6"/>
  <c r="J36" i="6"/>
  <c r="J35" i="6"/>
  <c r="J34" i="6"/>
  <c r="J26" i="6"/>
  <c r="J27" i="6"/>
  <c r="J23" i="6"/>
  <c r="J22" i="6"/>
  <c r="J21" i="6"/>
  <c r="J31" i="6"/>
  <c r="J32" i="6"/>
  <c r="J24" i="6"/>
  <c r="J30" i="6"/>
  <c r="J29" i="6"/>
  <c r="J19" i="5" l="1"/>
  <c r="K17" i="6"/>
  <c r="J16" i="5"/>
  <c r="J29" i="5"/>
  <c r="L25" i="5"/>
  <c r="L22" i="5"/>
  <c r="L27" i="5"/>
  <c r="L26" i="5"/>
  <c r="L28" i="5"/>
  <c r="L37" i="6"/>
  <c r="L38" i="6"/>
  <c r="L39" i="6"/>
  <c r="J25" i="6"/>
  <c r="J19" i="6"/>
  <c r="J16" i="6"/>
  <c r="J15" i="6"/>
  <c r="J14" i="6"/>
  <c r="J13" i="6"/>
  <c r="J12" i="6"/>
  <c r="J10" i="6"/>
  <c r="J8" i="6"/>
  <c r="J7" i="6"/>
  <c r="J6" i="6"/>
  <c r="J5" i="6"/>
  <c r="E18" i="6"/>
  <c r="E17" i="6"/>
  <c r="E16" i="6"/>
  <c r="E9" i="6"/>
  <c r="E8" i="6"/>
  <c r="D18" i="6"/>
  <c r="D7" i="6"/>
  <c r="D17" i="6"/>
  <c r="D16" i="6"/>
  <c r="D14" i="6"/>
  <c r="D9" i="6"/>
  <c r="D8" i="6"/>
  <c r="D6" i="6"/>
  <c r="E64" i="4"/>
  <c r="L17" i="6" l="1"/>
  <c r="I68" i="3"/>
  <c r="I67" i="3"/>
  <c r="I66" i="3"/>
  <c r="I71" i="3"/>
  <c r="I70" i="3"/>
  <c r="I69" i="3"/>
  <c r="I74" i="3"/>
  <c r="I73" i="3"/>
  <c r="I72" i="3"/>
  <c r="I77" i="3"/>
  <c r="I76" i="3"/>
  <c r="I75" i="3"/>
  <c r="I80" i="3"/>
  <c r="I79" i="3"/>
  <c r="I78" i="3"/>
  <c r="I83" i="3"/>
  <c r="I82" i="3"/>
  <c r="I81" i="3"/>
  <c r="I86" i="3"/>
  <c r="I85" i="3"/>
  <c r="I84" i="3"/>
  <c r="I89" i="3"/>
  <c r="I88" i="3"/>
  <c r="I87" i="3"/>
  <c r="I92" i="3"/>
  <c r="I91" i="3"/>
  <c r="I90" i="3"/>
  <c r="I98" i="3"/>
  <c r="I97" i="3"/>
  <c r="I96" i="3"/>
  <c r="I101" i="3"/>
  <c r="I100" i="3"/>
  <c r="I99" i="3"/>
  <c r="I104" i="3"/>
  <c r="I103" i="3"/>
  <c r="I102" i="3"/>
  <c r="I107" i="3"/>
  <c r="I106" i="3"/>
  <c r="I105" i="3"/>
  <c r="I110" i="3"/>
  <c r="I109" i="3"/>
  <c r="I108" i="3"/>
  <c r="I113" i="3"/>
  <c r="I112" i="3"/>
  <c r="I111" i="3"/>
  <c r="I116" i="3"/>
  <c r="I115" i="3"/>
  <c r="I114" i="3"/>
  <c r="I119" i="3"/>
  <c r="I118" i="3"/>
  <c r="I117" i="3"/>
  <c r="I120" i="3"/>
  <c r="I122" i="3"/>
  <c r="I123" i="3"/>
  <c r="I65" i="3"/>
  <c r="I62" i="3"/>
  <c r="I63" i="3"/>
  <c r="I60" i="3"/>
  <c r="I59" i="3"/>
  <c r="I57" i="3"/>
  <c r="I56" i="3"/>
  <c r="I53" i="3"/>
  <c r="I54" i="3"/>
  <c r="I55" i="3"/>
  <c r="I58" i="3"/>
  <c r="I61" i="3"/>
  <c r="I64" i="3"/>
  <c r="I52" i="3"/>
  <c r="I50" i="3"/>
  <c r="I51" i="3"/>
  <c r="I49" i="3"/>
  <c r="I48" i="3"/>
  <c r="I47" i="3"/>
  <c r="I46" i="3"/>
  <c r="I45" i="3"/>
  <c r="I44" i="3"/>
  <c r="I129" i="3"/>
  <c r="I128" i="3"/>
  <c r="I127" i="3"/>
  <c r="I126" i="3"/>
  <c r="I124" i="3"/>
  <c r="F127" i="3"/>
  <c r="G112" i="3"/>
  <c r="G113" i="3"/>
  <c r="G114" i="3"/>
  <c r="G115" i="3"/>
  <c r="G116" i="3"/>
  <c r="G117" i="3"/>
  <c r="G118" i="3"/>
  <c r="G119" i="3"/>
  <c r="G120" i="3"/>
  <c r="F112" i="3"/>
  <c r="F113" i="3"/>
  <c r="F114" i="3"/>
  <c r="F115" i="3"/>
  <c r="F116" i="3"/>
  <c r="F117" i="3"/>
  <c r="F118" i="3"/>
  <c r="F119" i="3"/>
  <c r="F120" i="3"/>
  <c r="E112" i="3"/>
  <c r="E113" i="3"/>
  <c r="E114" i="3"/>
  <c r="E115" i="3"/>
  <c r="E116" i="3"/>
  <c r="E117" i="3"/>
  <c r="E118" i="3"/>
  <c r="E119" i="3"/>
  <c r="E120" i="3"/>
  <c r="G111" i="3"/>
  <c r="F111" i="3"/>
  <c r="G109" i="3"/>
  <c r="G110" i="3"/>
  <c r="F109" i="3"/>
  <c r="F110" i="3"/>
  <c r="E110" i="3"/>
  <c r="E111" i="3"/>
  <c r="E109" i="3"/>
  <c r="G107" i="3"/>
  <c r="G108" i="3"/>
  <c r="G106" i="3"/>
  <c r="F107" i="3"/>
  <c r="F108" i="3"/>
  <c r="F106" i="3"/>
  <c r="E107" i="3"/>
  <c r="E108" i="3"/>
  <c r="E106" i="3"/>
  <c r="G75" i="3"/>
  <c r="G74" i="3"/>
  <c r="G73" i="3"/>
  <c r="F75" i="3"/>
  <c r="F74" i="3"/>
  <c r="F73" i="3"/>
  <c r="E75" i="3"/>
  <c r="E74" i="3"/>
  <c r="E73" i="3"/>
  <c r="G69" i="3"/>
  <c r="G68" i="3"/>
  <c r="G67" i="3"/>
  <c r="F69" i="3"/>
  <c r="F68" i="3"/>
  <c r="F67" i="3"/>
  <c r="E69" i="3"/>
  <c r="E68" i="3"/>
  <c r="E67" i="3"/>
  <c r="G104" i="3"/>
  <c r="G105" i="3"/>
  <c r="G103" i="3"/>
  <c r="F104" i="3"/>
  <c r="F105" i="3"/>
  <c r="F103" i="3"/>
  <c r="E104" i="3"/>
  <c r="E105" i="3"/>
  <c r="E103" i="3"/>
  <c r="G45" i="3"/>
  <c r="G44" i="3"/>
  <c r="G43" i="3"/>
  <c r="F45" i="3"/>
  <c r="F44" i="3"/>
  <c r="F43" i="3"/>
  <c r="E45" i="3"/>
  <c r="E44" i="3"/>
  <c r="E43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70" i="3"/>
  <c r="G71" i="3"/>
  <c r="G72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70" i="3"/>
  <c r="F71" i="3"/>
  <c r="F72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70" i="3"/>
  <c r="E71" i="3"/>
  <c r="E72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I38" i="3"/>
  <c r="I37" i="3"/>
  <c r="I36" i="3"/>
  <c r="I29" i="3"/>
  <c r="I28" i="3"/>
  <c r="I27" i="3"/>
  <c r="E35" i="3"/>
  <c r="E36" i="3"/>
  <c r="E34" i="3"/>
  <c r="E22" i="3"/>
  <c r="E29" i="3"/>
  <c r="E30" i="3"/>
  <c r="E28" i="3"/>
  <c r="W68" i="3"/>
  <c r="W67" i="3"/>
  <c r="W66" i="3"/>
  <c r="V67" i="3"/>
  <c r="V66" i="3"/>
  <c r="U66" i="3"/>
  <c r="U68" i="3"/>
  <c r="U67" i="3"/>
  <c r="E27" i="3"/>
  <c r="E26" i="3"/>
  <c r="E25" i="3"/>
  <c r="F25" i="3"/>
  <c r="E4" i="3"/>
  <c r="I16" i="3"/>
  <c r="I15" i="3"/>
  <c r="I17" i="3"/>
  <c r="I14" i="3"/>
  <c r="I18" i="3"/>
  <c r="I19" i="3"/>
  <c r="I20" i="3"/>
  <c r="O107" i="3"/>
  <c r="N107" i="3"/>
  <c r="N106" i="3"/>
  <c r="N105" i="3"/>
  <c r="H118" i="3" l="1"/>
  <c r="F139" i="3"/>
  <c r="F137" i="3"/>
  <c r="F138" i="3"/>
  <c r="H98" i="3"/>
  <c r="H94" i="3"/>
  <c r="H90" i="3"/>
  <c r="H86" i="3"/>
  <c r="H82" i="3"/>
  <c r="H78" i="3"/>
  <c r="H71" i="3"/>
  <c r="H64" i="3"/>
  <c r="H52" i="3"/>
  <c r="H48" i="3"/>
  <c r="H96" i="3"/>
  <c r="H84" i="3"/>
  <c r="H66" i="3"/>
  <c r="H58" i="3"/>
  <c r="H50" i="3"/>
  <c r="H46" i="3"/>
  <c r="H91" i="3"/>
  <c r="H114" i="3"/>
  <c r="H109" i="3"/>
  <c r="H102" i="3"/>
  <c r="E139" i="3"/>
  <c r="E138" i="3"/>
  <c r="H79" i="3"/>
  <c r="H119" i="3"/>
  <c r="H115" i="3"/>
  <c r="E137" i="3"/>
  <c r="H117" i="3"/>
  <c r="H113" i="3"/>
  <c r="H95" i="3"/>
  <c r="H87" i="3"/>
  <c r="H59" i="3"/>
  <c r="H51" i="3"/>
  <c r="H68" i="3"/>
  <c r="H69" i="3"/>
  <c r="H120" i="3"/>
  <c r="H116" i="3"/>
  <c r="H112" i="3"/>
  <c r="H97" i="3"/>
  <c r="H93" i="3"/>
  <c r="H89" i="3"/>
  <c r="H85" i="3"/>
  <c r="H81" i="3"/>
  <c r="H101" i="3"/>
  <c r="H70" i="3"/>
  <c r="H63" i="3"/>
  <c r="H55" i="3"/>
  <c r="H47" i="3"/>
  <c r="H80" i="3"/>
  <c r="H62" i="3"/>
  <c r="H54" i="3"/>
  <c r="H75" i="3"/>
  <c r="H77" i="3"/>
  <c r="H92" i="3"/>
  <c r="H76" i="3"/>
  <c r="H100" i="3"/>
  <c r="H99" i="3"/>
  <c r="H83" i="3"/>
  <c r="H72" i="3"/>
  <c r="H88" i="3"/>
  <c r="H65" i="3"/>
  <c r="H61" i="3"/>
  <c r="H57" i="3"/>
  <c r="H53" i="3"/>
  <c r="H49" i="3"/>
  <c r="H60" i="3"/>
  <c r="H56" i="3"/>
  <c r="H111" i="3"/>
  <c r="H110" i="3"/>
  <c r="H107" i="3"/>
  <c r="H108" i="3"/>
  <c r="H106" i="3"/>
  <c r="H74" i="3"/>
  <c r="H73" i="3"/>
  <c r="H67" i="3"/>
  <c r="H104" i="3"/>
  <c r="H105" i="3"/>
  <c r="H103" i="3"/>
  <c r="H45" i="3"/>
  <c r="H43" i="3"/>
  <c r="H44" i="3"/>
  <c r="E6" i="2"/>
  <c r="E5" i="2"/>
  <c r="H5" i="2" l="1"/>
  <c r="E41" i="3"/>
  <c r="E42" i="3"/>
  <c r="E40" i="3"/>
  <c r="E38" i="3"/>
  <c r="E39" i="3"/>
  <c r="E37" i="3"/>
  <c r="E23" i="3"/>
  <c r="E24" i="3"/>
  <c r="E20" i="3"/>
  <c r="E21" i="3"/>
  <c r="E19" i="3"/>
  <c r="E17" i="3"/>
  <c r="E18" i="3"/>
  <c r="E16" i="3"/>
  <c r="E7" i="3"/>
  <c r="E8" i="3"/>
  <c r="E9" i="3"/>
  <c r="E10" i="3"/>
  <c r="E11" i="3"/>
  <c r="E12" i="3"/>
  <c r="E13" i="3"/>
  <c r="E14" i="3"/>
  <c r="E15" i="3"/>
  <c r="E6" i="3"/>
  <c r="E5" i="3"/>
  <c r="G128" i="3"/>
  <c r="G129" i="3"/>
  <c r="G127" i="3"/>
  <c r="F128" i="3"/>
  <c r="F129" i="3"/>
  <c r="E128" i="3"/>
  <c r="E129" i="3"/>
  <c r="E127" i="3"/>
  <c r="G41" i="3"/>
  <c r="G42" i="3"/>
  <c r="G40" i="3"/>
  <c r="F41" i="3"/>
  <c r="F42" i="3"/>
  <c r="F40" i="3"/>
  <c r="G34" i="3"/>
  <c r="G35" i="3"/>
  <c r="G36" i="3"/>
  <c r="G32" i="3"/>
  <c r="G33" i="3"/>
  <c r="G23" i="3"/>
  <c r="G24" i="3"/>
  <c r="G25" i="3"/>
  <c r="G26" i="3"/>
  <c r="G27" i="3"/>
  <c r="G28" i="3"/>
  <c r="G29" i="3"/>
  <c r="G30" i="3"/>
  <c r="G31" i="3"/>
  <c r="G22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5" i="3"/>
  <c r="G4" i="3"/>
  <c r="F23" i="3"/>
  <c r="F24" i="3"/>
  <c r="F26" i="3"/>
  <c r="F27" i="3"/>
  <c r="F28" i="3"/>
  <c r="F29" i="3"/>
  <c r="F30" i="3"/>
  <c r="F31" i="3"/>
  <c r="F32" i="3"/>
  <c r="F33" i="3"/>
  <c r="F34" i="3"/>
  <c r="F35" i="3"/>
  <c r="F36" i="3"/>
  <c r="F22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5" i="3"/>
  <c r="F4" i="3"/>
  <c r="E31" i="3"/>
  <c r="E32" i="3"/>
  <c r="E33" i="3"/>
  <c r="I8" i="3"/>
  <c r="I7" i="3"/>
  <c r="I6" i="3"/>
  <c r="H8" i="3" l="1"/>
  <c r="H7" i="3"/>
  <c r="H9" i="3"/>
  <c r="W30" i="2"/>
  <c r="X30" i="2"/>
  <c r="Y30" i="2"/>
  <c r="W29" i="2"/>
  <c r="X29" i="2"/>
  <c r="Y29" i="2"/>
  <c r="V29" i="2"/>
  <c r="V30" i="2"/>
  <c r="W28" i="2"/>
  <c r="X28" i="2"/>
  <c r="Y28" i="2"/>
  <c r="V28" i="2"/>
  <c r="Q39" i="2"/>
  <c r="P39" i="2"/>
  <c r="O39" i="2"/>
  <c r="N39" i="2"/>
  <c r="Q38" i="2"/>
  <c r="P38" i="2"/>
  <c r="O38" i="2"/>
  <c r="N38" i="2"/>
  <c r="Q37" i="2"/>
  <c r="P37" i="2"/>
  <c r="O37" i="2"/>
  <c r="N37" i="2"/>
  <c r="E29" i="2"/>
  <c r="E30" i="2"/>
  <c r="E31" i="2"/>
  <c r="E32" i="2"/>
  <c r="E37" i="2"/>
  <c r="E36" i="2"/>
  <c r="E35" i="2"/>
  <c r="F35" i="2"/>
  <c r="E38" i="2" l="1"/>
  <c r="F20" i="2"/>
  <c r="F22" i="2"/>
  <c r="F21" i="2"/>
  <c r="E15" i="2"/>
  <c r="E14" i="2"/>
  <c r="E12" i="2"/>
  <c r="E11" i="2"/>
  <c r="E10" i="2"/>
  <c r="E9" i="2"/>
  <c r="E8" i="2"/>
  <c r="F10" i="2"/>
  <c r="F9" i="2"/>
  <c r="F8" i="2"/>
  <c r="K9" i="6" l="1"/>
  <c r="L9" i="6" l="1"/>
  <c r="K44" i="6"/>
  <c r="L44" i="6" s="1"/>
  <c r="K20" i="6"/>
  <c r="L5" i="6" l="1"/>
  <c r="F29" i="2" l="1"/>
  <c r="E23" i="6"/>
  <c r="E13" i="2"/>
  <c r="F36" i="2"/>
  <c r="F37" i="2"/>
  <c r="F30" i="2"/>
  <c r="F33" i="2"/>
  <c r="F34" i="2"/>
  <c r="F32" i="2"/>
  <c r="E33" i="2"/>
  <c r="E34" i="2"/>
  <c r="F31" i="2"/>
  <c r="E16" i="2"/>
  <c r="E7" i="2"/>
  <c r="E39" i="2"/>
  <c r="E40" i="2" s="1"/>
  <c r="G33" i="2" l="1"/>
  <c r="G34" i="2"/>
  <c r="G32" i="2"/>
  <c r="G30" i="2"/>
  <c r="G31" i="2"/>
  <c r="G29" i="2"/>
  <c r="G28" i="2"/>
  <c r="G27" i="2"/>
  <c r="G26" i="2"/>
  <c r="G25" i="2"/>
  <c r="G24" i="2"/>
  <c r="G23" i="2"/>
  <c r="F38" i="2"/>
  <c r="F18" i="2"/>
  <c r="F19" i="2"/>
  <c r="F17" i="2"/>
  <c r="H32" i="3"/>
  <c r="H33" i="3"/>
  <c r="H31" i="3"/>
  <c r="H20" i="3"/>
  <c r="H21" i="3"/>
  <c r="H19" i="3"/>
  <c r="G132" i="3"/>
  <c r="G131" i="3"/>
  <c r="H131" i="3" s="1"/>
  <c r="G130" i="3"/>
  <c r="H130" i="3" s="1"/>
  <c r="G39" i="3"/>
  <c r="G38" i="3"/>
  <c r="G37" i="3"/>
  <c r="F132" i="3"/>
  <c r="F134" i="3"/>
  <c r="E132" i="3"/>
  <c r="E18" i="5"/>
  <c r="E22" i="5"/>
  <c r="G133" i="3" l="1"/>
  <c r="F135" i="3"/>
  <c r="G134" i="3"/>
  <c r="F39" i="2"/>
  <c r="H4" i="3"/>
  <c r="G39" i="2"/>
  <c r="H5" i="3"/>
  <c r="H28" i="3"/>
  <c r="H12" i="3"/>
  <c r="H17" i="3"/>
  <c r="E134" i="3"/>
  <c r="H11" i="3"/>
  <c r="H18" i="3"/>
  <c r="H23" i="3"/>
  <c r="H36" i="3"/>
  <c r="H38" i="3"/>
  <c r="H129" i="3"/>
  <c r="H6" i="3"/>
  <c r="H13" i="3"/>
  <c r="H25" i="3"/>
  <c r="H35" i="3"/>
  <c r="H40" i="3"/>
  <c r="H128" i="3"/>
  <c r="H16" i="3"/>
  <c r="H24" i="3"/>
  <c r="H26" i="3"/>
  <c r="H34" i="3"/>
  <c r="H39" i="3"/>
  <c r="H41" i="3"/>
  <c r="H127" i="3"/>
  <c r="H132" i="3"/>
  <c r="H30" i="3"/>
  <c r="H10" i="3"/>
  <c r="H15" i="3"/>
  <c r="H22" i="3"/>
  <c r="H27" i="3"/>
  <c r="H29" i="3"/>
  <c r="H37" i="3"/>
  <c r="H42" i="3"/>
  <c r="H14" i="3"/>
  <c r="L23" i="6"/>
  <c r="L22" i="6"/>
  <c r="L24" i="6"/>
  <c r="L25" i="6"/>
  <c r="L26" i="6"/>
  <c r="L27" i="6"/>
  <c r="L28" i="6"/>
  <c r="L29" i="6"/>
  <c r="L30" i="6"/>
  <c r="L31" i="6"/>
  <c r="L32" i="6"/>
  <c r="L33" i="6"/>
  <c r="L34" i="6"/>
  <c r="L35" i="6"/>
  <c r="G135" i="3" l="1"/>
  <c r="H133" i="3"/>
  <c r="H134" i="3"/>
  <c r="K48" i="6"/>
  <c r="K46" i="6"/>
  <c r="K4" i="6" l="1"/>
  <c r="H135" i="3"/>
  <c r="E19" i="6"/>
  <c r="E15" i="6"/>
  <c r="E10" i="6"/>
  <c r="L42" i="6" l="1"/>
  <c r="L36" i="6" l="1"/>
  <c r="L21" i="5" l="1"/>
  <c r="L11" i="1" l="1"/>
  <c r="L8" i="1"/>
  <c r="L7" i="1"/>
  <c r="F7" i="1"/>
  <c r="F29" i="5"/>
  <c r="L14" i="5"/>
  <c r="L10" i="6"/>
  <c r="G38" i="2" l="1"/>
  <c r="H17" i="2"/>
  <c r="H14" i="2"/>
  <c r="H11" i="2"/>
  <c r="H8" i="2"/>
  <c r="H35" i="2"/>
  <c r="H32" i="2"/>
  <c r="H26" i="2"/>
  <c r="H23" i="2"/>
  <c r="H20" i="2"/>
  <c r="H36" i="2"/>
  <c r="H33" i="2"/>
  <c r="H27" i="2"/>
  <c r="H24" i="2"/>
  <c r="H21" i="2"/>
  <c r="H18" i="2"/>
  <c r="H15" i="2"/>
  <c r="H12" i="2"/>
  <c r="H9" i="2"/>
  <c r="I9" i="3"/>
  <c r="I10" i="3"/>
  <c r="I11" i="3"/>
  <c r="I12" i="3"/>
  <c r="I13" i="3"/>
  <c r="I21" i="3"/>
  <c r="I22" i="3"/>
  <c r="I23" i="3"/>
  <c r="I24" i="3"/>
  <c r="I25" i="3"/>
  <c r="I26" i="3"/>
  <c r="I30" i="3"/>
  <c r="I31" i="3"/>
  <c r="I32" i="3"/>
  <c r="I33" i="3"/>
  <c r="I34" i="3"/>
  <c r="I35" i="3"/>
  <c r="I39" i="3"/>
  <c r="I40" i="3"/>
  <c r="I41" i="3"/>
  <c r="I42" i="3"/>
  <c r="I43" i="3"/>
  <c r="I5" i="3"/>
  <c r="I4" i="3"/>
  <c r="I3" i="3"/>
  <c r="F40" i="6" l="1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2" i="6"/>
  <c r="F21" i="6"/>
  <c r="F20" i="6"/>
  <c r="F18" i="6"/>
  <c r="F17" i="6"/>
  <c r="F16" i="6"/>
  <c r="F14" i="6"/>
  <c r="F13" i="6"/>
  <c r="F12" i="6"/>
  <c r="F11" i="6"/>
  <c r="F9" i="6"/>
  <c r="F8" i="6"/>
  <c r="F7" i="6"/>
  <c r="F6" i="6"/>
  <c r="E5" i="6"/>
  <c r="E4" i="6" s="1"/>
  <c r="D22" i="5"/>
  <c r="D18" i="5"/>
  <c r="E14" i="5"/>
  <c r="D14" i="5"/>
  <c r="E9" i="5"/>
  <c r="D9" i="5"/>
  <c r="E4" i="5"/>
  <c r="D4" i="5"/>
  <c r="F11" i="1" l="1"/>
  <c r="F15" i="6"/>
  <c r="F9" i="1"/>
  <c r="F8" i="1"/>
  <c r="F10" i="1"/>
  <c r="F23" i="6"/>
  <c r="E3" i="5"/>
  <c r="F5" i="6"/>
  <c r="H30" i="2"/>
  <c r="H39" i="2"/>
  <c r="F10" i="6"/>
  <c r="F19" i="6"/>
  <c r="F33" i="5"/>
  <c r="F32" i="5"/>
  <c r="F31" i="5"/>
  <c r="F30" i="5"/>
  <c r="F28" i="5"/>
  <c r="F27" i="5"/>
  <c r="F26" i="5"/>
  <c r="F25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L6" i="6"/>
  <c r="L7" i="6"/>
  <c r="L8" i="6"/>
  <c r="L11" i="6"/>
  <c r="L12" i="6"/>
  <c r="L13" i="6"/>
  <c r="L14" i="6"/>
  <c r="L15" i="6"/>
  <c r="L16" i="6"/>
  <c r="F6" i="1" l="1"/>
  <c r="D5" i="1"/>
  <c r="F5" i="1" s="1"/>
  <c r="H29" i="2"/>
  <c r="H38" i="2"/>
  <c r="G40" i="2"/>
  <c r="H6" i="2"/>
  <c r="F40" i="2" l="1"/>
  <c r="H40" i="2" s="1"/>
  <c r="H31" i="2"/>
  <c r="H19" i="2"/>
  <c r="H34" i="2"/>
  <c r="H28" i="2"/>
  <c r="H25" i="2"/>
  <c r="H37" i="2"/>
  <c r="H10" i="2"/>
  <c r="H22" i="2"/>
  <c r="H13" i="2"/>
  <c r="H16" i="2"/>
  <c r="H7" i="2" l="1"/>
  <c r="L47" i="6"/>
  <c r="L45" i="6"/>
  <c r="L21" i="6"/>
  <c r="L19" i="6"/>
  <c r="L18" i="6"/>
  <c r="L12" i="1" l="1"/>
  <c r="L48" i="6"/>
  <c r="L46" i="6"/>
  <c r="L20" i="6"/>
  <c r="F3" i="5"/>
  <c r="F4" i="5"/>
  <c r="K33" i="5"/>
  <c r="K31" i="5"/>
  <c r="K29" i="5"/>
  <c r="K19" i="5"/>
  <c r="K16" i="5"/>
  <c r="K8" i="5"/>
  <c r="L10" i="1" l="1"/>
  <c r="K5" i="1"/>
  <c r="L6" i="1"/>
  <c r="L9" i="1"/>
  <c r="K3" i="5"/>
  <c r="F4" i="6"/>
  <c r="L32" i="5"/>
  <c r="L33" i="5" s="1"/>
  <c r="L30" i="5"/>
  <c r="L31" i="5" s="1"/>
  <c r="L20" i="5"/>
  <c r="L18" i="5"/>
  <c r="L17" i="5"/>
  <c r="L19" i="5" s="1"/>
  <c r="L15" i="5"/>
  <c r="L13" i="5"/>
  <c r="L12" i="5"/>
  <c r="L11" i="5"/>
  <c r="L10" i="5"/>
  <c r="L9" i="5"/>
  <c r="L7" i="5"/>
  <c r="L6" i="5"/>
  <c r="L5" i="5"/>
  <c r="L4" i="5"/>
  <c r="L5" i="1" l="1"/>
  <c r="L29" i="5"/>
  <c r="L3" i="5"/>
  <c r="E135" i="3"/>
  <c r="L16" i="5"/>
  <c r="L8" i="5"/>
  <c r="L4" i="6" l="1"/>
  <c r="P106" i="3"/>
  <c r="G138" i="3" s="1"/>
  <c r="P105" i="3"/>
  <c r="G137" i="3" s="1"/>
  <c r="P107" i="3"/>
  <c r="G139" i="3" s="1"/>
</calcChain>
</file>

<file path=xl/sharedStrings.xml><?xml version="1.0" encoding="utf-8"?>
<sst xmlns="http://schemas.openxmlformats.org/spreadsheetml/2006/main" count="1360" uniqueCount="316">
  <si>
    <t>세입</t>
  </si>
  <si>
    <t>세출</t>
  </si>
  <si>
    <t>관</t>
  </si>
  <si>
    <t>항</t>
  </si>
  <si>
    <t>목</t>
  </si>
  <si>
    <t xml:space="preserve">예산 </t>
  </si>
  <si>
    <t xml:space="preserve">결산 </t>
  </si>
  <si>
    <t xml:space="preserve">증감 </t>
  </si>
  <si>
    <t>총계</t>
  </si>
  <si>
    <t>보조금수입</t>
  </si>
  <si>
    <t>사무비</t>
  </si>
  <si>
    <t>인건비</t>
  </si>
  <si>
    <t>전입금</t>
  </si>
  <si>
    <t>법인전입금</t>
  </si>
  <si>
    <t>업무추진비</t>
  </si>
  <si>
    <t>사업수입</t>
  </si>
  <si>
    <t>운영비</t>
  </si>
  <si>
    <t>후원금수입</t>
  </si>
  <si>
    <t>재산조성비</t>
  </si>
  <si>
    <t>시설비</t>
  </si>
  <si>
    <t>이월금</t>
  </si>
  <si>
    <t>전년도이월금</t>
  </si>
  <si>
    <t>사업비</t>
  </si>
  <si>
    <t>잡수입</t>
  </si>
  <si>
    <t>기타잡수입</t>
  </si>
  <si>
    <t>잡지출</t>
  </si>
  <si>
    <t>예비비및기타</t>
  </si>
  <si>
    <t>구분</t>
  </si>
  <si>
    <t xml:space="preserve">정부보조금 </t>
  </si>
  <si>
    <t>자부담</t>
  </si>
  <si>
    <t xml:space="preserve">후원금 </t>
  </si>
  <si>
    <t>합계</t>
  </si>
  <si>
    <t>국비보조금</t>
  </si>
  <si>
    <t>예산</t>
  </si>
  <si>
    <t>결산</t>
  </si>
  <si>
    <t>증감</t>
  </si>
  <si>
    <t>도비보조금</t>
  </si>
  <si>
    <t>시비보조금</t>
  </si>
  <si>
    <t>기타보조금</t>
  </si>
  <si>
    <t>비지정후원금</t>
  </si>
  <si>
    <t>지정후원금</t>
  </si>
  <si>
    <t>제수당</t>
  </si>
  <si>
    <t>퇴직금및퇴직적립금</t>
  </si>
  <si>
    <t>사회보험부담금</t>
  </si>
  <si>
    <t>기관운영비</t>
  </si>
  <si>
    <t>회의비</t>
  </si>
  <si>
    <t>수용비및수수료</t>
  </si>
  <si>
    <t>제세공과금</t>
  </si>
  <si>
    <t>차량비</t>
  </si>
  <si>
    <t>기타운영비</t>
  </si>
  <si>
    <t>시설장비유지비</t>
  </si>
  <si>
    <t>자산취득비</t>
  </si>
  <si>
    <t>순번</t>
  </si>
  <si>
    <t>수령일</t>
  </si>
  <si>
    <t>보조구분</t>
  </si>
  <si>
    <t>보조내역</t>
  </si>
  <si>
    <t>보조기관</t>
  </si>
  <si>
    <t>산출기초</t>
  </si>
  <si>
    <t>국고보조금</t>
  </si>
  <si>
    <t>보건복지부</t>
  </si>
  <si>
    <t>급여</t>
  </si>
  <si>
    <t>퇴직금 및 퇴직적립금</t>
  </si>
  <si>
    <t>소 계</t>
  </si>
  <si>
    <t>일반운영비</t>
  </si>
  <si>
    <t>여비</t>
  </si>
  <si>
    <t>사업명</t>
    <phoneticPr fontId="4" type="noConversion"/>
  </si>
  <si>
    <t>기관운영비</t>
    <phoneticPr fontId="4" type="noConversion"/>
  </si>
  <si>
    <t>군부대어울림육아나눔터</t>
    <phoneticPr fontId="4" type="noConversion"/>
  </si>
  <si>
    <t>금액</t>
    <phoneticPr fontId="4" type="noConversion"/>
  </si>
  <si>
    <t>센터구분</t>
    <phoneticPr fontId="4" type="noConversion"/>
  </si>
  <si>
    <t>경기육아나눔터사업</t>
    <phoneticPr fontId="4" type="noConversion"/>
  </si>
  <si>
    <t>행복한부부프로그램사업</t>
    <phoneticPr fontId="4" type="noConversion"/>
  </si>
  <si>
    <t>(센터)가족관계사업</t>
    <phoneticPr fontId="4" type="noConversion"/>
  </si>
  <si>
    <t>이중언어 가족환경조성사업</t>
    <phoneticPr fontId="4" type="noConversion"/>
  </si>
  <si>
    <t>한국어교육 운영사업</t>
    <phoneticPr fontId="4" type="noConversion"/>
  </si>
  <si>
    <t>다문화 서포터즈사업</t>
    <phoneticPr fontId="4" type="noConversion"/>
  </si>
  <si>
    <t>외국인노동자지원사업</t>
    <phoneticPr fontId="4" type="noConversion"/>
  </si>
  <si>
    <t>보조금수입</t>
    <phoneticPr fontId="4" type="noConversion"/>
  </si>
  <si>
    <t>사업수입</t>
    <phoneticPr fontId="4" type="noConversion"/>
  </si>
  <si>
    <t>소계</t>
  </si>
  <si>
    <t>소계</t>
    <phoneticPr fontId="4" type="noConversion"/>
  </si>
  <si>
    <t>후원금수입</t>
    <phoneticPr fontId="4" type="noConversion"/>
  </si>
  <si>
    <t>지정후원금</t>
    <phoneticPr fontId="4" type="noConversion"/>
  </si>
  <si>
    <t>비지정후원금</t>
    <phoneticPr fontId="4" type="noConversion"/>
  </si>
  <si>
    <t>국고보조금</t>
    <phoneticPr fontId="4" type="noConversion"/>
  </si>
  <si>
    <t>도비보조금</t>
    <phoneticPr fontId="4" type="noConversion"/>
  </si>
  <si>
    <t>시비보조금</t>
    <phoneticPr fontId="4" type="noConversion"/>
  </si>
  <si>
    <t>기타보조금</t>
    <phoneticPr fontId="4" type="noConversion"/>
  </si>
  <si>
    <t>전입금</t>
    <phoneticPr fontId="4" type="noConversion"/>
  </si>
  <si>
    <t>법인전입금</t>
    <phoneticPr fontId="4" type="noConversion"/>
  </si>
  <si>
    <t>이월금</t>
    <phoneticPr fontId="4" type="noConversion"/>
  </si>
  <si>
    <t>이월금</t>
    <phoneticPr fontId="4" type="noConversion"/>
  </si>
  <si>
    <t>전년도이월금</t>
    <phoneticPr fontId="4" type="noConversion"/>
  </si>
  <si>
    <t>전년도이월금(후원금)</t>
  </si>
  <si>
    <t>** 이월사업비</t>
  </si>
  <si>
    <t>** 이월사업비</t>
    <phoneticPr fontId="4" type="noConversion"/>
  </si>
  <si>
    <t>잡수입</t>
    <phoneticPr fontId="4" type="noConversion"/>
  </si>
  <si>
    <t>불용물품매각대</t>
    <phoneticPr fontId="4" type="noConversion"/>
  </si>
  <si>
    <t>기타예금이자수입</t>
  </si>
  <si>
    <t>기타잡수입</t>
    <phoneticPr fontId="4" type="noConversion"/>
  </si>
  <si>
    <t>재산
조성비</t>
    <phoneticPr fontId="4" type="noConversion"/>
  </si>
  <si>
    <t>후원금사업비</t>
  </si>
  <si>
    <t>급여</t>
    <phoneticPr fontId="4" type="noConversion"/>
  </si>
  <si>
    <t>여비</t>
    <phoneticPr fontId="4" type="noConversion"/>
  </si>
  <si>
    <t>보조금수입</t>
    <phoneticPr fontId="4" type="noConversion"/>
  </si>
  <si>
    <t>보조금수입</t>
    <phoneticPr fontId="4" type="noConversion"/>
  </si>
  <si>
    <t>기타예금이자수입</t>
    <phoneticPr fontId="4" type="noConversion"/>
  </si>
  <si>
    <t>지정후원금</t>
    <phoneticPr fontId="4" type="noConversion"/>
  </si>
  <si>
    <t>비지정후원</t>
    <phoneticPr fontId="4" type="noConversion"/>
  </si>
  <si>
    <t>사회보험부담금</t>
    <phoneticPr fontId="4" type="noConversion"/>
  </si>
  <si>
    <t>제수당</t>
    <phoneticPr fontId="4" type="noConversion"/>
  </si>
  <si>
    <t>회의비</t>
    <phoneticPr fontId="4" type="noConversion"/>
  </si>
  <si>
    <t>차량비</t>
    <phoneticPr fontId="4" type="noConversion"/>
  </si>
  <si>
    <t>사업수입</t>
    <phoneticPr fontId="4" type="noConversion"/>
  </si>
  <si>
    <t>보조금수입</t>
    <phoneticPr fontId="4" type="noConversion"/>
  </si>
  <si>
    <t>경기도 파주시 중앙로 284-5 (아동동)</t>
    <phoneticPr fontId="3" type="noConversion"/>
  </si>
  <si>
    <t>맞벌이가구자녀돌봄공동육아나눔터사업</t>
    <phoneticPr fontId="4" type="noConversion"/>
  </si>
  <si>
    <t>가족상담이용료(참가비)</t>
    <phoneticPr fontId="4" type="noConversion"/>
  </si>
  <si>
    <t>건가</t>
    <phoneticPr fontId="4" type="noConversion"/>
  </si>
  <si>
    <t>시군구보조금</t>
  </si>
  <si>
    <t>시도보조금</t>
  </si>
  <si>
    <t>다문화가족사례관리사업</t>
    <phoneticPr fontId="4" type="noConversion"/>
  </si>
  <si>
    <t>다문화가족 방문교육사업</t>
    <phoneticPr fontId="4" type="noConversion"/>
  </si>
  <si>
    <t>결혼이민자 한국어교육사업</t>
    <phoneticPr fontId="4" type="noConversion"/>
  </si>
  <si>
    <t>(법인)가족돌봄사업</t>
    <phoneticPr fontId="4" type="noConversion"/>
  </si>
  <si>
    <t>다문화가족 자녀 언어발달지원사업</t>
    <phoneticPr fontId="4" type="noConversion"/>
  </si>
  <si>
    <t>다문화아동이중언교육</t>
    <phoneticPr fontId="4" type="noConversion"/>
  </si>
  <si>
    <t>외국인주민인권교육</t>
    <phoneticPr fontId="4" type="noConversion"/>
  </si>
  <si>
    <t>이용자교재구입비</t>
    <phoneticPr fontId="4" type="noConversion"/>
  </si>
  <si>
    <t>지정후원사업</t>
    <phoneticPr fontId="4" type="noConversion"/>
  </si>
  <si>
    <t>보조금</t>
  </si>
  <si>
    <t>시설부담</t>
  </si>
  <si>
    <t>후원금</t>
  </si>
  <si>
    <t>계</t>
  </si>
  <si>
    <t>수용비 및 수수료</t>
  </si>
  <si>
    <t>언어발달지원사업비</t>
  </si>
  <si>
    <t>한국어교육사업비</t>
  </si>
  <si>
    <t>다문화서포터즈사업비</t>
  </si>
  <si>
    <t>방문교육사업비</t>
  </si>
  <si>
    <t>인식개선사업비</t>
  </si>
  <si>
    <t>맞춤형취업지원사업비</t>
  </si>
  <si>
    <t>가족관계사업비</t>
  </si>
  <si>
    <t>가족돌봄사업비</t>
  </si>
  <si>
    <t>가족생활사업비</t>
  </si>
  <si>
    <t>가족과함께하는지역공동체사업비</t>
  </si>
  <si>
    <t>이중언어환경조성사업비</t>
  </si>
  <si>
    <t>다문화가족사례관리사업비</t>
  </si>
  <si>
    <t>다문화가족동아리모임지원사업비</t>
  </si>
  <si>
    <t>외국인력지원센터사업비</t>
  </si>
  <si>
    <t>다문화아동이중언어교육사업비</t>
  </si>
  <si>
    <t>외국인주민인권교육사업비</t>
  </si>
  <si>
    <t>총합계</t>
  </si>
  <si>
    <t>가족상담사업비</t>
  </si>
  <si>
    <t>따복공동육아나눔터사업비</t>
  </si>
  <si>
    <t>경기육아나눔터사업비</t>
  </si>
  <si>
    <t>맞벌이가구자녀돌봄공동육아나눔터사업비</t>
  </si>
  <si>
    <t>정부보조</t>
  </si>
  <si>
    <t>건강가정세입결산서</t>
    <phoneticPr fontId="4" type="noConversion"/>
  </si>
  <si>
    <t>건강가정세출결산서</t>
    <phoneticPr fontId="4" type="noConversion"/>
  </si>
  <si>
    <t>다문화 세입결산서</t>
    <phoneticPr fontId="4" type="noConversion"/>
  </si>
  <si>
    <t>다문화 세출결산서</t>
    <phoneticPr fontId="4" type="noConversion"/>
  </si>
  <si>
    <t>[단위: 원]</t>
    <phoneticPr fontId="4" type="noConversion"/>
  </si>
  <si>
    <t>[단위: 원]</t>
    <phoneticPr fontId="4" type="noConversion"/>
  </si>
  <si>
    <t>정부보조금명세서</t>
    <phoneticPr fontId="4" type="noConversion"/>
  </si>
  <si>
    <t>2020 파주시건강가정.다문화가족지원센터 세입세출결산(총괄)</t>
    <phoneticPr fontId="4" type="noConversion"/>
  </si>
  <si>
    <t>경기도통역서포터즈운영사업비</t>
  </si>
  <si>
    <t>결혼이주여성그녀들의수다를엿보다사업비</t>
  </si>
  <si>
    <t>찾아가는결혼이주여성다이음사업비</t>
  </si>
  <si>
    <t>행복한가족(부부)프로그램사업비</t>
  </si>
  <si>
    <t>행복한가족(조성)만들기사업비</t>
  </si>
  <si>
    <t>급여</t>
    <phoneticPr fontId="4" type="noConversion"/>
  </si>
  <si>
    <t>제수당</t>
    <phoneticPr fontId="4" type="noConversion"/>
  </si>
  <si>
    <t>퇴직금 및 퇴직적립금</t>
    <phoneticPr fontId="4" type="noConversion"/>
  </si>
  <si>
    <t>여비</t>
    <phoneticPr fontId="4" type="noConversion"/>
  </si>
  <si>
    <t>기관운영비</t>
    <phoneticPr fontId="4" type="noConversion"/>
  </si>
  <si>
    <t>회의비</t>
    <phoneticPr fontId="4" type="noConversion"/>
  </si>
  <si>
    <t>인건비</t>
    <phoneticPr fontId="4" type="noConversion"/>
  </si>
  <si>
    <t>업무추진비</t>
    <phoneticPr fontId="4" type="noConversion"/>
  </si>
  <si>
    <t>시설비</t>
    <phoneticPr fontId="4" type="noConversion"/>
  </si>
  <si>
    <t>사무비</t>
    <phoneticPr fontId="4" type="noConversion"/>
  </si>
  <si>
    <t>재산조성비</t>
    <phoneticPr fontId="4" type="noConversion"/>
  </si>
  <si>
    <t>사업비</t>
    <phoneticPr fontId="4" type="noConversion"/>
  </si>
  <si>
    <t>사업비</t>
    <phoneticPr fontId="4" type="noConversion"/>
  </si>
  <si>
    <t>기타운영비</t>
    <phoneticPr fontId="4" type="noConversion"/>
  </si>
  <si>
    <t>회의비</t>
    <phoneticPr fontId="4" type="noConversion"/>
  </si>
  <si>
    <t>기타사업</t>
    <phoneticPr fontId="4" type="noConversion"/>
  </si>
  <si>
    <t>군부대공동육아나눔터사업비</t>
    <phoneticPr fontId="4" type="noConversion"/>
  </si>
  <si>
    <t>가족과함께하는지역공동체사업비</t>
    <phoneticPr fontId="4" type="noConversion"/>
  </si>
  <si>
    <t xml:space="preserve"> [단위: 원]</t>
  </si>
  <si>
    <t>세 출 결 산 서</t>
    <phoneticPr fontId="4" type="noConversion"/>
  </si>
  <si>
    <t>세 입 결 산 서</t>
    <phoneticPr fontId="4" type="noConversion"/>
  </si>
  <si>
    <t>사업수업
(상담이용료,한국어교재대금,본인부담금)</t>
    <phoneticPr fontId="4" type="noConversion"/>
  </si>
  <si>
    <t xml:space="preserve">  [단위: 원]</t>
  </si>
  <si>
    <t>2020년 군인가족행복지원사업 보조금</t>
  </si>
  <si>
    <t>2020년 건강가정및다문화가족지원센터 운영 1분기 보조금</t>
    <phoneticPr fontId="4" type="noConversion"/>
  </si>
  <si>
    <t>건강가정및다문화가족지원센터 운영(도비)</t>
    <phoneticPr fontId="4" type="noConversion"/>
  </si>
  <si>
    <t>2020년 건강가정및다문화가족지원센터 운영 1분기 보조금</t>
    <phoneticPr fontId="4" type="noConversion"/>
  </si>
  <si>
    <t>2020년 건강가정및다문화가족지원센터 운영 2차 보조금</t>
    <phoneticPr fontId="4" type="noConversion"/>
  </si>
  <si>
    <t>2020년 건강가정및다문화가족지원센터 운영 2분기 보조금</t>
    <phoneticPr fontId="4" type="noConversion"/>
  </si>
  <si>
    <t>2020년 건강가정및다문화가족지원센터 운영 4분기 보조금</t>
    <phoneticPr fontId="4" type="noConversion"/>
  </si>
  <si>
    <t xml:space="preserve"> 경기육아나눔터</t>
    <phoneticPr fontId="4" type="noConversion"/>
  </si>
  <si>
    <t>2020년 경기육아나눔터 상반기 보조금</t>
    <phoneticPr fontId="4" type="noConversion"/>
  </si>
  <si>
    <t>2020년  경기육아나눔터 하반기 보조금</t>
    <phoneticPr fontId="4" type="noConversion"/>
  </si>
  <si>
    <t>2020년 행복한가족프로그램사업 보조금</t>
    <phoneticPr fontId="4" type="noConversion"/>
  </si>
  <si>
    <t>행복한가족프로그램사업</t>
    <phoneticPr fontId="4" type="noConversion"/>
  </si>
  <si>
    <t>2020년 행복한 조성사업 보조금</t>
    <phoneticPr fontId="4" type="noConversion"/>
  </si>
  <si>
    <t>행복한 조성사업</t>
  </si>
  <si>
    <t>군부대공동육아나눔터</t>
  </si>
  <si>
    <t>2020년 군부대공동육아나눔터 1분기 보조금</t>
    <phoneticPr fontId="4" type="noConversion"/>
  </si>
  <si>
    <t>2020년 군부대공동육아나눔터 2분기 보조금</t>
    <phoneticPr fontId="4" type="noConversion"/>
  </si>
  <si>
    <t>2020년 군부대공동육아나눔터 3분기 보조금</t>
    <phoneticPr fontId="4" type="noConversion"/>
  </si>
  <si>
    <t>2020년 군부대공동육아나눔터 4분기 보조금</t>
    <phoneticPr fontId="4" type="noConversion"/>
  </si>
  <si>
    <t>맞벌이가구자녀돌봄공동육아나눔터</t>
  </si>
  <si>
    <t>맞벌이가구자녀돌봄공동육아나눔터</t>
    <phoneticPr fontId="4" type="noConversion"/>
  </si>
  <si>
    <t>2020년 맞벌이가구자녀돌봄공동육아나눔터 2분기 보조금</t>
    <phoneticPr fontId="4" type="noConversion"/>
  </si>
  <si>
    <t>2020년 맞벌이가구자녀돌봄공동육아나눔터3분기 보조금</t>
    <phoneticPr fontId="4" type="noConversion"/>
  </si>
  <si>
    <t>2020년 맞벌이가구자녀돌봄공동육아나눔터 4분기1차 보조금</t>
    <phoneticPr fontId="4" type="noConversion"/>
  </si>
  <si>
    <t>2020년 맞벌이가구자녀돌봄공동육아나눔터 4분기 2차 보조금</t>
    <phoneticPr fontId="4" type="noConversion"/>
  </si>
  <si>
    <t>1월 외국인노동자지원사업 보조금</t>
  </si>
  <si>
    <t>2월 외국인노동자지원사업 보조금</t>
  </si>
  <si>
    <t>3월 외국인노동자지원사업 보조금</t>
  </si>
  <si>
    <t>2020년 외국인주민인권교육 보조금</t>
  </si>
  <si>
    <t>4월 외국인노동자지원사업 보조금</t>
  </si>
  <si>
    <t>5월 외국인노동자지원사업 보조금</t>
  </si>
  <si>
    <t>6월 외국인노동자지원사업 보조금</t>
  </si>
  <si>
    <t>7월 외국인노동자지원사업 보조금</t>
  </si>
  <si>
    <t>8월 외국인노동자지원사업 보조금</t>
  </si>
  <si>
    <t>10월 외국인노동자지원사업 보조금</t>
  </si>
  <si>
    <t>11월 외국인노동자지원사업 보조금</t>
  </si>
  <si>
    <t>12월 외국인노동자지원사업 보조금</t>
  </si>
  <si>
    <t>다가</t>
    <phoneticPr fontId="4" type="noConversion"/>
  </si>
  <si>
    <t>건강가정및다문화가족지원센터 운영(도비)</t>
    <phoneticPr fontId="4" type="noConversion"/>
  </si>
  <si>
    <t>건강가정및다문화가족지원센터 운영(국비)</t>
    <phoneticPr fontId="4" type="noConversion"/>
  </si>
  <si>
    <t>2020년 건강가정및다문화가족지원센터 운영 2분기 보조금</t>
    <phoneticPr fontId="4" type="noConversion"/>
  </si>
  <si>
    <t>2020년 건강가정및다문화가족지원센터 운영 3분기 보조금</t>
    <phoneticPr fontId="4" type="noConversion"/>
  </si>
  <si>
    <t>2020년 건강가정및다문화가족지원센터 운영 4분기 1차 보조금</t>
    <phoneticPr fontId="4" type="noConversion"/>
  </si>
  <si>
    <t>2020년건강가정및다문화가족지원센터 운영 4분기 보조금</t>
    <phoneticPr fontId="4" type="noConversion"/>
  </si>
  <si>
    <t>2020년 다문화가족 특화사업 1분기 보조금</t>
    <phoneticPr fontId="4" type="noConversion"/>
  </si>
  <si>
    <t>다문화가족 특화사업</t>
  </si>
  <si>
    <t>2020년 다문화가족 특화사업 2차 보조금</t>
    <phoneticPr fontId="4" type="noConversion"/>
  </si>
  <si>
    <t>2020년 다문화가족 특화사업 2분기 보조금</t>
    <phoneticPr fontId="4" type="noConversion"/>
  </si>
  <si>
    <t>2020년 다문화가족 특화사업 3분기 보조금</t>
    <phoneticPr fontId="4" type="noConversion"/>
  </si>
  <si>
    <t>2020년 다문화가족 특화사업 4분기 보조금</t>
    <phoneticPr fontId="4" type="noConversion"/>
  </si>
  <si>
    <t>평생학습도시특성화지원사업</t>
  </si>
  <si>
    <t xml:space="preserve"> 찾아가는결혼이주여성다이음사업</t>
  </si>
  <si>
    <t>2020년 찾아가는결혼이주여성다이음사업 보조금</t>
    <phoneticPr fontId="4" type="noConversion"/>
  </si>
  <si>
    <t>2020년 찾아가는결혼이주여성다이음사업 보조금</t>
    <phoneticPr fontId="4" type="noConversion"/>
  </si>
  <si>
    <t>찾아가는결혼이주여성다이음사업</t>
  </si>
  <si>
    <t>2020년 결혼이민자한국어교육 상반기 보조금</t>
    <phoneticPr fontId="4" type="noConversion"/>
  </si>
  <si>
    <t>한국어교육(도비)</t>
    <phoneticPr fontId="4" type="noConversion"/>
  </si>
  <si>
    <t>2020년 결혼이민자한국어교육 하반기 보조금</t>
    <phoneticPr fontId="4" type="noConversion"/>
  </si>
  <si>
    <t>2020년 다문화서포터즈 상반기 보조금</t>
    <phoneticPr fontId="4" type="noConversion"/>
  </si>
  <si>
    <t>다문화서포터즈</t>
  </si>
  <si>
    <t>2020년 다문화서포터즈 하반기 보조금</t>
    <phoneticPr fontId="4" type="noConversion"/>
  </si>
  <si>
    <t>2020년 한국어교육 1분기 보조금</t>
    <phoneticPr fontId="4" type="noConversion"/>
  </si>
  <si>
    <t>한국어교육(국비)</t>
  </si>
  <si>
    <t>한국어교육(국비)</t>
    <phoneticPr fontId="4" type="noConversion"/>
  </si>
  <si>
    <t>2020년 한국어교육 2분기 보조금</t>
    <phoneticPr fontId="4" type="noConversion"/>
  </si>
  <si>
    <t>2020년 한국어교육 3분기 보조금</t>
    <phoneticPr fontId="4" type="noConversion"/>
  </si>
  <si>
    <t>2020년 한국어교육 4분기 보조금</t>
    <phoneticPr fontId="4" type="noConversion"/>
  </si>
  <si>
    <t>2020년 문화다양성이해교육 보조금</t>
    <phoneticPr fontId="4" type="noConversion"/>
  </si>
  <si>
    <t>문화다양성이해교육</t>
  </si>
  <si>
    <t>2020년 결혼이민자 맞춤형취업지원사업 보조금</t>
    <phoneticPr fontId="4" type="noConversion"/>
  </si>
  <si>
    <t>결혼이민자 맞춤형취업지원사업</t>
  </si>
  <si>
    <t>2020년 다문화아동이중언어교육 보조금</t>
    <phoneticPr fontId="4" type="noConversion"/>
  </si>
  <si>
    <t>다문화아동이중언어교육</t>
  </si>
  <si>
    <t>2020년 경기도통역서포터즈 상반기 보조금</t>
    <phoneticPr fontId="4" type="noConversion"/>
  </si>
  <si>
    <t>경기도통역서포터즈</t>
  </si>
  <si>
    <t>2020년 다문화전통춤동아리활성화지원사업 보조금</t>
    <phoneticPr fontId="4" type="noConversion"/>
  </si>
  <si>
    <t>다문화전통춤동아리활성화지원사업</t>
  </si>
  <si>
    <t>2020년 한국전통춤동아리활성화지원사업 보조금</t>
    <phoneticPr fontId="4" type="noConversion"/>
  </si>
  <si>
    <t>한국전통춤동아리활성화지원사업</t>
  </si>
  <si>
    <t>2020년 힐링요가동아리활성화지원사업 보조금</t>
    <phoneticPr fontId="4" type="noConversion"/>
  </si>
  <si>
    <t>힐링요가동아리활성화지원사업</t>
  </si>
  <si>
    <t>외국인노동자지원사업</t>
    <phoneticPr fontId="4" type="noConversion"/>
  </si>
  <si>
    <t>외국인주민인권교육사업</t>
    <phoneticPr fontId="4" type="noConversion"/>
  </si>
  <si>
    <t>2020년 맞벌이가구자녀돌봄공동육아나눔터 1분기 보조금</t>
    <phoneticPr fontId="4" type="noConversion"/>
  </si>
  <si>
    <t>2020년 결혼이민주성그녀들의수다를엿보다 보조금</t>
    <phoneticPr fontId="4" type="noConversion"/>
  </si>
  <si>
    <t>계</t>
    <phoneticPr fontId="4" type="noConversion"/>
  </si>
  <si>
    <t>과목(다문화)</t>
    <phoneticPr fontId="4" type="noConversion"/>
  </si>
  <si>
    <t>과목(건강가정)</t>
    <phoneticPr fontId="4" type="noConversion"/>
  </si>
  <si>
    <t>과목(다문화)</t>
    <phoneticPr fontId="4" type="noConversion"/>
  </si>
  <si>
    <t>과목(건강가정)</t>
    <phoneticPr fontId="4" type="noConversion"/>
  </si>
  <si>
    <t>기타예금이자수입</t>
    <phoneticPr fontId="4" type="noConversion"/>
  </si>
  <si>
    <t>상담사업(이용요금)</t>
    <phoneticPr fontId="4" type="noConversion"/>
  </si>
  <si>
    <t>한국어교육(교재대금)</t>
    <phoneticPr fontId="4" type="noConversion"/>
  </si>
  <si>
    <t>방문교육(본인부담금)</t>
    <phoneticPr fontId="4" type="noConversion"/>
  </si>
  <si>
    <t>동아리모임(자부담금)</t>
    <phoneticPr fontId="4" type="noConversion"/>
  </si>
  <si>
    <t>전년도이월금(후원금)</t>
    <phoneticPr fontId="4" type="noConversion"/>
  </si>
  <si>
    <t>문화다양성이해교육사업</t>
    <phoneticPr fontId="4" type="noConversion"/>
  </si>
  <si>
    <t>(법인)가족과함께하는지역공동체</t>
    <phoneticPr fontId="4" type="noConversion"/>
  </si>
  <si>
    <t>경기도통역서포터즈사업</t>
    <phoneticPr fontId="4" type="noConversion"/>
  </si>
  <si>
    <t>결혼이주여성그녀들의수다를엿보다</t>
    <phoneticPr fontId="4" type="noConversion"/>
  </si>
  <si>
    <t>찾아가는결혼이주여성다이음사업</t>
    <phoneticPr fontId="4" type="noConversion"/>
  </si>
  <si>
    <t>결혼이민자 맞춤형취업지원 사업</t>
    <phoneticPr fontId="4" type="noConversion"/>
  </si>
  <si>
    <t>다문화가족동아리모임활성화지원사업(3개)</t>
    <phoneticPr fontId="4" type="noConversion"/>
  </si>
  <si>
    <r>
      <t>비</t>
    </r>
    <r>
      <rPr>
        <sz val="14"/>
        <color rgb="FF000000"/>
        <rFont val="굴림체"/>
        <family val="3"/>
        <charset val="129"/>
      </rPr>
      <t>・</t>
    </r>
    <r>
      <rPr>
        <sz val="14"/>
        <color rgb="FF000000"/>
        <rFont val="경기천년바탕 Bold"/>
        <family val="1"/>
        <charset val="129"/>
      </rPr>
      <t>지정후원금</t>
    </r>
  </si>
  <si>
    <t>재산조성비</t>
    <phoneticPr fontId="4" type="noConversion"/>
  </si>
  <si>
    <t>상담사업(이용요금)</t>
    <phoneticPr fontId="4" type="noConversion"/>
  </si>
  <si>
    <t>한국어교육(교재대금)</t>
    <phoneticPr fontId="4" type="noConversion"/>
  </si>
  <si>
    <t>방문교육(본인부담금)</t>
    <phoneticPr fontId="4" type="noConversion"/>
  </si>
  <si>
    <t>동아리모임(자부담금)</t>
    <phoneticPr fontId="4" type="noConversion"/>
  </si>
  <si>
    <t>가족관계사업비</t>
    <phoneticPr fontId="4" type="noConversion"/>
  </si>
  <si>
    <t>가족생활사업비</t>
    <phoneticPr fontId="4" type="noConversion"/>
  </si>
  <si>
    <t>가족과함께하는지역공동체사업비</t>
    <phoneticPr fontId="4" type="noConversion"/>
  </si>
  <si>
    <t>행복한가족조성사업</t>
    <phoneticPr fontId="4" type="noConversion"/>
  </si>
  <si>
    <t>잡지출</t>
    <phoneticPr fontId="4" type="noConversion"/>
  </si>
  <si>
    <t>기타사업비</t>
    <phoneticPr fontId="4" type="noConversion"/>
  </si>
  <si>
    <t>기타사업</t>
    <phoneticPr fontId="4" type="noConversion"/>
  </si>
  <si>
    <t>전년도이월금/반환금</t>
    <phoneticPr fontId="4" type="noConversion"/>
  </si>
  <si>
    <t>기타사업</t>
    <phoneticPr fontId="4" type="noConversion"/>
  </si>
  <si>
    <t>예비비및기타</t>
    <phoneticPr fontId="4" type="noConversion"/>
  </si>
  <si>
    <t>시설장비유지비</t>
    <phoneticPr fontId="4" type="noConversion"/>
  </si>
  <si>
    <t>후원금사업비(비지정)</t>
    <phoneticPr fontId="4" type="noConversion"/>
  </si>
  <si>
    <t>후원금사업비(비지정)</t>
    <phoneticPr fontId="4" type="noConversion"/>
  </si>
  <si>
    <t>비지정후사업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</si>
</sst>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4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8"/>
      <color theme="1"/>
      <name val="맑은 고딕"/>
      <family val="2"/>
      <charset val="129"/>
      <scheme val="minor"/>
    </font>
    <font>
      <sz val="8"/>
      <color theme="1"/>
      <name val="굴림체"/>
      <family val="3"/>
      <charset val="129"/>
    </font>
    <font>
      <b/>
      <sz val="8"/>
      <color theme="1"/>
      <name val="맑은 고딕"/>
      <family val="3"/>
      <charset val="129"/>
      <scheme val="minor"/>
    </font>
    <font>
      <sz val="12"/>
      <color theme="1"/>
      <name val="경기천년바탕 Regular"/>
      <family val="1"/>
      <charset val="129"/>
    </font>
    <font>
      <sz val="12"/>
      <color rgb="FF000000"/>
      <name val="경기천년바탕 Regular"/>
      <family val="1"/>
      <charset val="129"/>
    </font>
    <font>
      <sz val="14"/>
      <color theme="1"/>
      <name val="경기천년바탕 Regular"/>
      <family val="1"/>
      <charset val="129"/>
    </font>
    <font>
      <sz val="14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rgb="FF000000"/>
      <name val="경기천년바탕OTF Bold"/>
      <family val="1"/>
      <charset val="129"/>
    </font>
    <font>
      <sz val="11"/>
      <color rgb="FF000000"/>
      <name val="경기천년바탕OTF Bold"/>
      <family val="1"/>
      <charset val="129"/>
    </font>
    <font>
      <b/>
      <sz val="12"/>
      <color rgb="FF000000"/>
      <name val="경기천년바탕OTF Bold"/>
      <family val="1"/>
      <charset val="129"/>
    </font>
    <font>
      <sz val="12"/>
      <color rgb="FF000000"/>
      <name val="경기천년바탕OTF Bold"/>
      <family val="1"/>
      <charset val="129"/>
    </font>
    <font>
      <sz val="12"/>
      <color theme="1"/>
      <name val="경기천년바탕OTF Bold"/>
      <family val="1"/>
      <charset val="129"/>
    </font>
    <font>
      <sz val="12"/>
      <color rgb="FFFF0000"/>
      <name val="경기천년바탕OTF Bold"/>
      <family val="1"/>
      <charset val="129"/>
    </font>
    <font>
      <sz val="8"/>
      <color rgb="FF000000"/>
      <name val="경기천년바탕OTF Bold"/>
      <family val="1"/>
      <charset val="129"/>
    </font>
    <font>
      <sz val="24"/>
      <color rgb="FF000000"/>
      <name val="경기천년바탕OTF Bold"/>
      <family val="1"/>
      <charset val="129"/>
    </font>
    <font>
      <b/>
      <sz val="14"/>
      <color theme="1"/>
      <name val="경기천년바탕 Bold"/>
      <family val="1"/>
      <charset val="129"/>
    </font>
    <font>
      <b/>
      <sz val="9"/>
      <name val="경기천년바탕 Bold"/>
      <family val="1"/>
      <charset val="129"/>
    </font>
    <font>
      <sz val="9"/>
      <color theme="1"/>
      <name val="경기천년바탕 Bold"/>
      <family val="1"/>
      <charset val="129"/>
    </font>
    <font>
      <b/>
      <sz val="9"/>
      <color theme="1"/>
      <name val="경기천년바탕 Bold"/>
      <family val="1"/>
      <charset val="129"/>
    </font>
    <font>
      <sz val="11"/>
      <color theme="1"/>
      <name val="경기천년바탕 Bold"/>
      <family val="1"/>
      <charset val="129"/>
    </font>
    <font>
      <sz val="11"/>
      <name val="경기천년바탕 Bold"/>
      <family val="1"/>
      <charset val="129"/>
    </font>
    <font>
      <b/>
      <sz val="10"/>
      <color rgb="FF000000"/>
      <name val="경기천년바탕 Bold"/>
      <family val="1"/>
      <charset val="129"/>
    </font>
    <font>
      <sz val="10"/>
      <color theme="1"/>
      <name val="경기천년바탕 Bold"/>
      <family val="1"/>
      <charset val="129"/>
    </font>
    <font>
      <b/>
      <sz val="14"/>
      <color rgb="FF000000"/>
      <name val="경기천년바탕 Bold"/>
      <family val="1"/>
      <charset val="129"/>
    </font>
    <font>
      <sz val="14"/>
      <color theme="1"/>
      <name val="경기천년바탕 Bold"/>
      <family val="1"/>
      <charset val="129"/>
    </font>
    <font>
      <b/>
      <sz val="12"/>
      <color theme="1"/>
      <name val="경기천년바탕 Bold"/>
      <family val="1"/>
      <charset val="129"/>
    </font>
    <font>
      <b/>
      <sz val="12"/>
      <color rgb="FF000000"/>
      <name val="경기천년바탕 Bold"/>
      <family val="1"/>
      <charset val="129"/>
    </font>
    <font>
      <b/>
      <sz val="12"/>
      <name val="경기천년바탕 Bold"/>
      <family val="1"/>
      <charset val="129"/>
    </font>
    <font>
      <sz val="12"/>
      <color theme="1"/>
      <name val="경기천년바탕 Bold"/>
      <family val="1"/>
      <charset val="129"/>
    </font>
    <font>
      <sz val="12"/>
      <name val="경기천년바탕 Bold"/>
      <family val="1"/>
      <charset val="129"/>
    </font>
    <font>
      <b/>
      <sz val="24"/>
      <color theme="1"/>
      <name val="경기천년바탕 Bold"/>
      <family val="1"/>
      <charset val="129"/>
    </font>
    <font>
      <sz val="12"/>
      <color rgb="FF000000"/>
      <name val="경기천년바탕 Bold"/>
      <family val="1"/>
      <charset val="129"/>
    </font>
    <font>
      <sz val="10"/>
      <color rgb="FF000000"/>
      <name val="경기천년바탕 Bold"/>
      <family val="1"/>
      <charset val="129"/>
    </font>
    <font>
      <sz val="11"/>
      <color rgb="FF000000"/>
      <name val="경기천년바탕 Bold"/>
      <family val="1"/>
      <charset val="129"/>
    </font>
    <font>
      <b/>
      <sz val="24"/>
      <color rgb="FF000000"/>
      <name val="경기천년바탕OTF Bold"/>
      <family val="1"/>
      <charset val="129"/>
    </font>
    <font>
      <sz val="12"/>
      <color theme="0"/>
      <name val="경기천년바탕OTF Bold"/>
      <family val="1"/>
      <charset val="129"/>
    </font>
    <font>
      <sz val="9"/>
      <name val="경기천년바탕 Bold"/>
      <family val="1"/>
      <charset val="129"/>
    </font>
    <font>
      <b/>
      <sz val="11"/>
      <color rgb="FF000000"/>
      <name val="경기천년바탕 Bold"/>
      <family val="1"/>
      <charset val="129"/>
    </font>
    <font>
      <b/>
      <sz val="11"/>
      <color theme="1"/>
      <name val="경기천년바탕 Bold"/>
      <family val="1"/>
      <charset val="129"/>
    </font>
    <font>
      <b/>
      <sz val="18"/>
      <color rgb="FF000000"/>
      <name val="경기천년바탕 Bold"/>
      <family val="1"/>
      <charset val="129"/>
    </font>
    <font>
      <sz val="14"/>
      <color rgb="FF000000"/>
      <name val="경기천년바탕 Bold"/>
      <family val="1"/>
      <charset val="129"/>
    </font>
    <font>
      <sz val="14"/>
      <color rgb="FF00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6" fillId="0" borderId="0" xfId="0" applyFont="1">
      <alignment vertical="center"/>
    </xf>
    <xf numFmtId="41" fontId="6" fillId="0" borderId="0" xfId="0" applyNumberFormat="1" applyFont="1">
      <alignment vertical="center"/>
    </xf>
    <xf numFmtId="41" fontId="6" fillId="0" borderId="0" xfId="1" applyFont="1">
      <alignment vertical="center"/>
    </xf>
    <xf numFmtId="41" fontId="5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7" fillId="0" borderId="0" xfId="1" applyFont="1" applyFill="1">
      <alignment vertical="center"/>
    </xf>
    <xf numFmtId="41" fontId="7" fillId="0" borderId="0" xfId="0" applyNumberFormat="1" applyFont="1">
      <alignment vertical="center"/>
    </xf>
    <xf numFmtId="0" fontId="7" fillId="0" borderId="0" xfId="0" applyFont="1">
      <alignment vertical="center"/>
    </xf>
    <xf numFmtId="41" fontId="7" fillId="0" borderId="0" xfId="1" applyFont="1">
      <alignment vertical="center"/>
    </xf>
    <xf numFmtId="41" fontId="8" fillId="0" borderId="52" xfId="1" applyFont="1" applyBorder="1">
      <alignment vertical="center"/>
    </xf>
    <xf numFmtId="0" fontId="2" fillId="0" borderId="0" xfId="0" applyFont="1">
      <alignment vertical="center"/>
    </xf>
    <xf numFmtId="41" fontId="7" fillId="4" borderId="0" xfId="1" applyFont="1" applyFill="1">
      <alignment vertical="center"/>
    </xf>
    <xf numFmtId="0" fontId="7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0" fillId="4" borderId="0" xfId="0" applyFill="1">
      <alignment vertical="center"/>
    </xf>
    <xf numFmtId="41" fontId="6" fillId="4" borderId="0" xfId="1" applyFont="1" applyFill="1">
      <alignment vertical="center"/>
    </xf>
    <xf numFmtId="3" fontId="6" fillId="4" borderId="0" xfId="0" applyNumberFormat="1" applyFont="1" applyFill="1">
      <alignment vertical="center"/>
    </xf>
    <xf numFmtId="41" fontId="9" fillId="0" borderId="0" xfId="1" applyFont="1">
      <alignment vertical="center"/>
    </xf>
    <xf numFmtId="41" fontId="9" fillId="0" borderId="0" xfId="1" applyFont="1" applyAlignment="1">
      <alignment horizontal="left" vertical="center"/>
    </xf>
    <xf numFmtId="0" fontId="0" fillId="0" borderId="0" xfId="0" applyFont="1">
      <alignment vertical="center"/>
    </xf>
    <xf numFmtId="41" fontId="11" fillId="0" borderId="0" xfId="1" applyFont="1">
      <alignment vertical="center"/>
    </xf>
    <xf numFmtId="0" fontId="12" fillId="0" borderId="0" xfId="0" applyFont="1">
      <alignment vertical="center"/>
    </xf>
    <xf numFmtId="41" fontId="7" fillId="0" borderId="40" xfId="1" applyFont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71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73" xfId="0" applyFont="1" applyFill="1" applyBorder="1" applyAlignment="1">
      <alignment horizontal="center" vertical="center" wrapText="1"/>
    </xf>
    <xf numFmtId="41" fontId="16" fillId="0" borderId="73" xfId="1" applyFont="1" applyFill="1" applyBorder="1" applyAlignment="1">
      <alignment horizontal="center" vertical="center" wrapText="1"/>
    </xf>
    <xf numFmtId="41" fontId="16" fillId="0" borderId="74" xfId="1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41" fontId="17" fillId="0" borderId="69" xfId="1" applyFont="1" applyFill="1" applyBorder="1" applyAlignment="1">
      <alignment horizontal="right" vertical="center" wrapText="1"/>
    </xf>
    <xf numFmtId="41" fontId="17" fillId="0" borderId="34" xfId="1" applyFont="1" applyFill="1" applyBorder="1" applyAlignment="1">
      <alignment horizontal="right" vertical="center" wrapText="1"/>
    </xf>
    <xf numFmtId="41" fontId="17" fillId="0" borderId="17" xfId="1" applyFont="1" applyFill="1" applyBorder="1" applyAlignment="1">
      <alignment horizontal="right" vertical="center" wrapText="1"/>
    </xf>
    <xf numFmtId="0" fontId="17" fillId="0" borderId="24" xfId="0" applyFont="1" applyFill="1" applyBorder="1" applyAlignment="1">
      <alignment horizontal="center" vertical="center" wrapText="1"/>
    </xf>
    <xf numFmtId="41" fontId="17" fillId="0" borderId="70" xfId="1" applyFont="1" applyFill="1" applyBorder="1" applyAlignment="1">
      <alignment horizontal="right" vertical="center" wrapText="1"/>
    </xf>
    <xf numFmtId="41" fontId="17" fillId="0" borderId="24" xfId="1" applyFont="1" applyFill="1" applyBorder="1" applyAlignment="1">
      <alignment horizontal="right" vertical="center" wrapText="1"/>
    </xf>
    <xf numFmtId="41" fontId="17" fillId="0" borderId="27" xfId="1" applyFont="1" applyFill="1" applyBorder="1" applyAlignment="1">
      <alignment horizontal="right" vertical="center" wrapText="1"/>
    </xf>
    <xf numFmtId="0" fontId="16" fillId="0" borderId="24" xfId="0" applyFont="1" applyFill="1" applyBorder="1" applyAlignment="1">
      <alignment horizontal="center" vertical="center" wrapText="1"/>
    </xf>
    <xf numFmtId="41" fontId="16" fillId="0" borderId="24" xfId="1" applyFont="1" applyFill="1" applyBorder="1" applyAlignment="1">
      <alignment horizontal="right" vertical="center" wrapText="1"/>
    </xf>
    <xf numFmtId="41" fontId="16" fillId="0" borderId="27" xfId="1" applyFont="1" applyFill="1" applyBorder="1" applyAlignment="1">
      <alignment horizontal="right" vertical="center" wrapText="1"/>
    </xf>
    <xf numFmtId="0" fontId="16" fillId="0" borderId="29" xfId="0" applyFont="1" applyFill="1" applyBorder="1" applyAlignment="1">
      <alignment horizontal="center" vertical="center" wrapText="1"/>
    </xf>
    <xf numFmtId="41" fontId="16" fillId="0" borderId="29" xfId="1" applyFont="1" applyFill="1" applyBorder="1" applyAlignment="1">
      <alignment horizontal="right" vertical="center" wrapText="1"/>
    </xf>
    <xf numFmtId="41" fontId="16" fillId="0" borderId="33" xfId="1" applyFont="1" applyFill="1" applyBorder="1" applyAlignment="1">
      <alignment horizontal="right" vertical="center" wrapText="1"/>
    </xf>
    <xf numFmtId="0" fontId="18" fillId="0" borderId="0" xfId="0" applyFont="1" applyFill="1">
      <alignment vertical="center"/>
    </xf>
    <xf numFmtId="41" fontId="18" fillId="0" borderId="0" xfId="1" applyFont="1" applyFill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>
      <alignment vertical="center"/>
    </xf>
    <xf numFmtId="41" fontId="19" fillId="0" borderId="0" xfId="1" applyFont="1" applyFill="1">
      <alignment vertical="center"/>
    </xf>
    <xf numFmtId="0" fontId="9" fillId="0" borderId="0" xfId="0" applyFont="1" applyFill="1">
      <alignment vertical="center"/>
    </xf>
    <xf numFmtId="41" fontId="9" fillId="0" borderId="0" xfId="1" applyFont="1" applyFill="1">
      <alignment vertical="center"/>
    </xf>
    <xf numFmtId="41" fontId="9" fillId="0" borderId="0" xfId="1" applyFont="1" applyFill="1" applyAlignment="1">
      <alignment horizontal="center" vertical="center"/>
    </xf>
    <xf numFmtId="0" fontId="10" fillId="0" borderId="76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0" fontId="17" fillId="0" borderId="59" xfId="0" applyFont="1" applyFill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 wrapText="1"/>
    </xf>
    <xf numFmtId="41" fontId="18" fillId="0" borderId="78" xfId="1" applyFont="1" applyFill="1" applyBorder="1" applyAlignment="1">
      <alignment horizontal="center" vertical="center" wrapText="1"/>
    </xf>
    <xf numFmtId="41" fontId="17" fillId="0" borderId="79" xfId="1" applyFont="1" applyFill="1" applyBorder="1" applyAlignment="1">
      <alignment horizontal="center" vertical="center" wrapText="1"/>
    </xf>
    <xf numFmtId="41" fontId="18" fillId="0" borderId="34" xfId="1" applyFont="1" applyFill="1" applyBorder="1" applyAlignment="1">
      <alignment horizontal="right" vertical="center" wrapText="1"/>
    </xf>
    <xf numFmtId="41" fontId="17" fillId="0" borderId="80" xfId="1" applyFont="1" applyFill="1" applyBorder="1" applyAlignment="1">
      <alignment horizontal="right" vertical="center" wrapText="1"/>
    </xf>
    <xf numFmtId="41" fontId="18" fillId="0" borderId="24" xfId="1" applyFont="1" applyFill="1" applyBorder="1" applyAlignment="1">
      <alignment horizontal="right" vertical="center" wrapText="1"/>
    </xf>
    <xf numFmtId="41" fontId="17" fillId="0" borderId="62" xfId="1" applyFont="1" applyFill="1" applyBorder="1" applyAlignment="1">
      <alignment horizontal="right" vertical="center" wrapText="1"/>
    </xf>
    <xf numFmtId="0" fontId="17" fillId="0" borderId="25" xfId="0" applyFont="1" applyFill="1" applyBorder="1" applyAlignment="1">
      <alignment horizontal="center" vertical="center" wrapText="1"/>
    </xf>
    <xf numFmtId="41" fontId="18" fillId="0" borderId="25" xfId="1" applyFont="1" applyFill="1" applyBorder="1" applyAlignment="1">
      <alignment horizontal="right" vertical="center" wrapText="1"/>
    </xf>
    <xf numFmtId="0" fontId="17" fillId="0" borderId="65" xfId="0" applyFont="1" applyFill="1" applyBorder="1" applyAlignment="1">
      <alignment horizontal="center" vertical="center" wrapText="1"/>
    </xf>
    <xf numFmtId="41" fontId="18" fillId="0" borderId="65" xfId="1" applyFont="1" applyFill="1" applyBorder="1" applyAlignment="1">
      <alignment horizontal="right" vertical="center" wrapText="1"/>
    </xf>
    <xf numFmtId="41" fontId="18" fillId="0" borderId="66" xfId="1" applyFont="1" applyFill="1" applyBorder="1" applyAlignment="1">
      <alignment horizontal="right" vertical="center" wrapText="1"/>
    </xf>
    <xf numFmtId="41" fontId="17" fillId="0" borderId="85" xfId="1" applyFont="1" applyFill="1" applyBorder="1" applyAlignment="1">
      <alignment horizontal="right" vertical="center" wrapTex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41" fontId="26" fillId="0" borderId="0" xfId="1" applyFont="1">
      <alignment vertical="center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5" fillId="4" borderId="0" xfId="0" applyFont="1" applyFill="1">
      <alignment vertical="center"/>
    </xf>
    <xf numFmtId="0" fontId="33" fillId="0" borderId="86" xfId="0" applyFont="1" applyFill="1" applyBorder="1" applyAlignment="1">
      <alignment horizontal="center" vertical="center" wrapText="1"/>
    </xf>
    <xf numFmtId="0" fontId="33" fillId="0" borderId="87" xfId="0" applyFont="1" applyFill="1" applyBorder="1" applyAlignment="1">
      <alignment horizontal="center" vertical="center" wrapText="1"/>
    </xf>
    <xf numFmtId="0" fontId="35" fillId="4" borderId="88" xfId="0" applyFont="1" applyFill="1" applyBorder="1" applyAlignment="1">
      <alignment horizontal="center" vertical="center" wrapText="1"/>
    </xf>
    <xf numFmtId="0" fontId="35" fillId="4" borderId="89" xfId="0" applyFont="1" applyFill="1" applyBorder="1" applyAlignment="1">
      <alignment horizontal="center" vertical="center" wrapText="1"/>
    </xf>
    <xf numFmtId="0" fontId="35" fillId="4" borderId="90" xfId="0" applyFont="1" applyFill="1" applyBorder="1" applyAlignment="1">
      <alignment horizontal="center" vertical="center" wrapText="1"/>
    </xf>
    <xf numFmtId="0" fontId="35" fillId="4" borderId="9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>
      <alignment vertical="center"/>
    </xf>
    <xf numFmtId="0" fontId="32" fillId="4" borderId="0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right" vertical="center" wrapText="1"/>
    </xf>
    <xf numFmtId="0" fontId="33" fillId="4" borderId="58" xfId="0" applyFont="1" applyFill="1" applyBorder="1" applyAlignment="1">
      <alignment horizontal="center" vertical="center" wrapText="1"/>
    </xf>
    <xf numFmtId="0" fontId="33" fillId="4" borderId="59" xfId="0" applyFont="1" applyFill="1" applyBorder="1" applyAlignment="1">
      <alignment horizontal="center" vertical="center" wrapText="1"/>
    </xf>
    <xf numFmtId="0" fontId="34" fillId="4" borderId="59" xfId="0" applyFont="1" applyFill="1" applyBorder="1" applyAlignment="1">
      <alignment horizontal="center" vertical="center" wrapText="1"/>
    </xf>
    <xf numFmtId="41" fontId="33" fillId="4" borderId="59" xfId="1" applyFont="1" applyFill="1" applyBorder="1" applyAlignment="1">
      <alignment horizontal="center" vertical="center" wrapText="1"/>
    </xf>
    <xf numFmtId="0" fontId="33" fillId="4" borderId="60" xfId="0" applyFont="1" applyFill="1" applyBorder="1" applyAlignment="1">
      <alignment horizontal="center" vertical="center" wrapText="1"/>
    </xf>
    <xf numFmtId="0" fontId="38" fillId="4" borderId="92" xfId="0" applyFont="1" applyFill="1" applyBorder="1" applyAlignment="1">
      <alignment horizontal="center" vertical="center" wrapText="1"/>
    </xf>
    <xf numFmtId="14" fontId="38" fillId="4" borderId="19" xfId="0" applyNumberFormat="1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center" vertical="center" wrapText="1"/>
    </xf>
    <xf numFmtId="3" fontId="38" fillId="4" borderId="19" xfId="0" applyNumberFormat="1" applyFont="1" applyFill="1" applyBorder="1" applyAlignment="1">
      <alignment horizontal="right" vertical="center" wrapText="1"/>
    </xf>
    <xf numFmtId="0" fontId="39" fillId="4" borderId="64" xfId="0" applyFont="1" applyFill="1" applyBorder="1" applyAlignment="1">
      <alignment horizontal="left" vertical="center" wrapText="1"/>
    </xf>
    <xf numFmtId="14" fontId="38" fillId="4" borderId="24" xfId="0" applyNumberFormat="1" applyFont="1" applyFill="1" applyBorder="1" applyAlignment="1">
      <alignment horizontal="center" vertical="center" wrapText="1"/>
    </xf>
    <xf numFmtId="0" fontId="38" fillId="4" borderId="24" xfId="0" applyFont="1" applyFill="1" applyBorder="1" applyAlignment="1">
      <alignment horizontal="center" vertical="center" wrapText="1"/>
    </xf>
    <xf numFmtId="3" fontId="38" fillId="4" borderId="24" xfId="0" applyNumberFormat="1" applyFont="1" applyFill="1" applyBorder="1" applyAlignment="1">
      <alignment horizontal="right" vertical="center" wrapText="1"/>
    </xf>
    <xf numFmtId="0" fontId="39" fillId="4" borderId="62" xfId="0" applyFont="1" applyFill="1" applyBorder="1" applyAlignment="1">
      <alignment horizontal="left" vertical="center" wrapText="1"/>
    </xf>
    <xf numFmtId="0" fontId="38" fillId="4" borderId="93" xfId="0" applyFont="1" applyFill="1" applyBorder="1" applyAlignment="1">
      <alignment horizontal="center" vertical="center" wrapText="1"/>
    </xf>
    <xf numFmtId="14" fontId="38" fillId="4" borderId="35" xfId="0" applyNumberFormat="1" applyFont="1" applyFill="1" applyBorder="1" applyAlignment="1">
      <alignment horizontal="center" vertical="center" wrapText="1"/>
    </xf>
    <xf numFmtId="0" fontId="38" fillId="4" borderId="35" xfId="0" applyFont="1" applyFill="1" applyBorder="1" applyAlignment="1">
      <alignment horizontal="center" vertical="center" wrapText="1"/>
    </xf>
    <xf numFmtId="3" fontId="38" fillId="4" borderId="35" xfId="0" applyNumberFormat="1" applyFont="1" applyFill="1" applyBorder="1" applyAlignment="1">
      <alignment horizontal="right" vertical="center" wrapText="1"/>
    </xf>
    <xf numFmtId="0" fontId="39" fillId="4" borderId="94" xfId="0" applyFont="1" applyFill="1" applyBorder="1" applyAlignment="1">
      <alignment horizontal="left" vertical="center" wrapText="1"/>
    </xf>
    <xf numFmtId="0" fontId="35" fillId="4" borderId="90" xfId="0" applyFont="1" applyFill="1" applyBorder="1" applyAlignment="1">
      <alignment horizontal="center" vertical="center"/>
    </xf>
    <xf numFmtId="0" fontId="35" fillId="4" borderId="95" xfId="0" applyFont="1" applyFill="1" applyBorder="1" applyAlignment="1">
      <alignment horizontal="center" vertical="center"/>
    </xf>
    <xf numFmtId="0" fontId="36" fillId="4" borderId="95" xfId="0" applyFont="1" applyFill="1" applyBorder="1" applyAlignment="1">
      <alignment horizontal="center" vertical="center"/>
    </xf>
    <xf numFmtId="41" fontId="35" fillId="4" borderId="95" xfId="1" applyFont="1" applyFill="1" applyBorder="1" applyAlignment="1">
      <alignment horizontal="center" vertical="center"/>
    </xf>
    <xf numFmtId="0" fontId="35" fillId="4" borderId="91" xfId="0" applyFont="1" applyFill="1" applyBorder="1">
      <alignment vertical="center"/>
    </xf>
    <xf numFmtId="0" fontId="35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41" fontId="35" fillId="4" borderId="0" xfId="1" applyFont="1" applyFill="1" applyAlignment="1">
      <alignment horizontal="center" vertical="center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40" fillId="4" borderId="19" xfId="0" applyFont="1" applyFill="1" applyBorder="1" applyAlignment="1">
      <alignment horizontal="center" vertical="center" wrapText="1"/>
    </xf>
    <xf numFmtId="0" fontId="29" fillId="4" borderId="0" xfId="0" applyFont="1" applyFill="1">
      <alignment vertical="center"/>
    </xf>
    <xf numFmtId="176" fontId="29" fillId="4" borderId="24" xfId="0" applyNumberFormat="1" applyFont="1" applyFill="1" applyBorder="1" applyAlignment="1">
      <alignment horizontal="right" vertical="center" wrapText="1"/>
    </xf>
    <xf numFmtId="176" fontId="29" fillId="4" borderId="19" xfId="0" applyNumberFormat="1" applyFont="1" applyFill="1" applyBorder="1" applyAlignment="1">
      <alignment horizontal="right" vertical="center" wrapText="1"/>
    </xf>
    <xf numFmtId="176" fontId="29" fillId="4" borderId="0" xfId="0" applyNumberFormat="1" applyFont="1" applyFill="1">
      <alignment vertical="center"/>
    </xf>
    <xf numFmtId="41" fontId="13" fillId="0" borderId="0" xfId="1" applyFont="1">
      <alignment vertical="center"/>
    </xf>
    <xf numFmtId="0" fontId="13" fillId="0" borderId="0" xfId="0" applyFont="1">
      <alignment vertical="center"/>
    </xf>
    <xf numFmtId="0" fontId="42" fillId="0" borderId="0" xfId="0" applyFont="1" applyFill="1">
      <alignment vertical="center"/>
    </xf>
    <xf numFmtId="0" fontId="42" fillId="0" borderId="0" xfId="0" applyFont="1" applyFill="1" applyAlignment="1">
      <alignment vertical="center"/>
    </xf>
    <xf numFmtId="176" fontId="42" fillId="0" borderId="0" xfId="0" applyNumberFormat="1" applyFont="1" applyFill="1" applyAlignment="1">
      <alignment vertical="center"/>
    </xf>
    <xf numFmtId="0" fontId="43" fillId="4" borderId="19" xfId="0" applyFont="1" applyFill="1" applyBorder="1" applyAlignment="1">
      <alignment horizontal="center" vertical="center" wrapText="1"/>
    </xf>
    <xf numFmtId="0" fontId="43" fillId="4" borderId="19" xfId="0" applyFont="1" applyFill="1" applyBorder="1" applyAlignment="1">
      <alignment horizontal="center" vertical="center" wrapText="1"/>
    </xf>
    <xf numFmtId="0" fontId="43" fillId="4" borderId="24" xfId="0" applyFont="1" applyFill="1" applyBorder="1" applyAlignment="1">
      <alignment horizontal="center" vertical="center" wrapText="1"/>
    </xf>
    <xf numFmtId="176" fontId="43" fillId="4" borderId="24" xfId="0" applyNumberFormat="1" applyFont="1" applyFill="1" applyBorder="1" applyAlignment="1">
      <alignment horizontal="right" vertical="center" wrapText="1"/>
    </xf>
    <xf numFmtId="176" fontId="43" fillId="4" borderId="19" xfId="0" applyNumberFormat="1" applyFont="1" applyFill="1" applyBorder="1" applyAlignment="1">
      <alignment horizontal="right" vertical="center" wrapText="1"/>
    </xf>
    <xf numFmtId="0" fontId="43" fillId="4" borderId="19" xfId="0" applyFont="1" applyFill="1" applyBorder="1" applyAlignment="1">
      <alignment horizontal="right" vertical="center" wrapText="1"/>
    </xf>
    <xf numFmtId="0" fontId="23" fillId="4" borderId="53" xfId="0" applyFont="1" applyFill="1" applyBorder="1" applyAlignment="1">
      <alignment horizontal="center" vertical="center" wrapText="1"/>
    </xf>
    <xf numFmtId="0" fontId="27" fillId="4" borderId="0" xfId="0" applyFont="1" applyFill="1">
      <alignment vertical="center"/>
    </xf>
    <xf numFmtId="0" fontId="23" fillId="4" borderId="51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 wrapText="1"/>
    </xf>
    <xf numFmtId="41" fontId="44" fillId="2" borderId="7" xfId="1" applyFont="1" applyFill="1" applyBorder="1" applyAlignment="1">
      <alignment horizontal="center" vertical="center" wrapText="1"/>
    </xf>
    <xf numFmtId="41" fontId="44" fillId="2" borderId="8" xfId="1" applyFont="1" applyFill="1" applyBorder="1" applyAlignment="1">
      <alignment horizontal="center" vertical="center" wrapText="1"/>
    </xf>
    <xf numFmtId="0" fontId="45" fillId="3" borderId="52" xfId="0" applyFont="1" applyFill="1" applyBorder="1" applyAlignment="1">
      <alignment horizontal="center" vertical="center" wrapText="1"/>
    </xf>
    <xf numFmtId="41" fontId="44" fillId="3" borderId="52" xfId="1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center" wrapText="1"/>
    </xf>
    <xf numFmtId="0" fontId="40" fillId="2" borderId="18" xfId="0" applyFont="1" applyFill="1" applyBorder="1" applyAlignment="1">
      <alignment horizontal="center" vertical="center" wrapText="1"/>
    </xf>
    <xf numFmtId="0" fontId="40" fillId="2" borderId="25" xfId="0" applyFont="1" applyFill="1" applyBorder="1" applyAlignment="1">
      <alignment horizontal="center" vertical="center" wrapText="1"/>
    </xf>
    <xf numFmtId="41" fontId="44" fillId="3" borderId="52" xfId="1" applyFont="1" applyFill="1" applyBorder="1" applyAlignment="1">
      <alignment horizontal="right" vertical="center" wrapText="1"/>
    </xf>
    <xf numFmtId="41" fontId="45" fillId="3" borderId="52" xfId="1" applyFont="1" applyFill="1" applyBorder="1" applyAlignment="1">
      <alignment horizontal="right" vertical="center" wrapText="1"/>
    </xf>
    <xf numFmtId="41" fontId="44" fillId="3" borderId="14" xfId="1" applyFont="1" applyFill="1" applyBorder="1" applyAlignment="1">
      <alignment horizontal="right" vertical="center" wrapText="1" shrinkToFit="1"/>
    </xf>
    <xf numFmtId="41" fontId="44" fillId="3" borderId="15" xfId="1" applyFont="1" applyFill="1" applyBorder="1" applyAlignment="1">
      <alignment horizontal="right" vertical="center" wrapText="1" shrinkToFit="1"/>
    </xf>
    <xf numFmtId="41" fontId="40" fillId="3" borderId="21" xfId="1" applyFont="1" applyFill="1" applyBorder="1" applyAlignment="1">
      <alignment horizontal="right" vertical="center" wrapText="1" shrinkToFit="1"/>
    </xf>
    <xf numFmtId="41" fontId="26" fillId="0" borderId="52" xfId="1" applyFont="1" applyFill="1" applyBorder="1" applyAlignment="1">
      <alignment horizontal="right" vertical="center" wrapText="1" shrinkToFit="1"/>
    </xf>
    <xf numFmtId="41" fontId="40" fillId="2" borderId="21" xfId="1" applyFont="1" applyFill="1" applyBorder="1" applyAlignment="1">
      <alignment horizontal="right" vertical="center" wrapText="1" shrinkToFit="1"/>
    </xf>
    <xf numFmtId="41" fontId="26" fillId="4" borderId="52" xfId="1" applyFont="1" applyFill="1" applyBorder="1" applyAlignment="1">
      <alignment horizontal="right" vertical="center" wrapText="1" shrinkToFit="1"/>
    </xf>
    <xf numFmtId="41" fontId="45" fillId="3" borderId="52" xfId="1" applyFont="1" applyFill="1" applyBorder="1" applyAlignment="1">
      <alignment horizontal="right" vertical="center" wrapText="1" shrinkToFit="1"/>
    </xf>
    <xf numFmtId="41" fontId="44" fillId="3" borderId="21" xfId="1" applyFont="1" applyFill="1" applyBorder="1" applyAlignment="1">
      <alignment horizontal="right" vertical="center" wrapText="1" shrinkToFit="1"/>
    </xf>
    <xf numFmtId="41" fontId="40" fillId="3" borderId="26" xfId="1" applyFont="1" applyFill="1" applyBorder="1" applyAlignment="1">
      <alignment horizontal="right" vertical="center" wrapText="1" shrinkToFit="1"/>
    </xf>
    <xf numFmtId="41" fontId="26" fillId="2" borderId="25" xfId="1" applyFont="1" applyFill="1" applyBorder="1" applyAlignment="1">
      <alignment horizontal="right" vertical="center" wrapText="1" shrinkToFit="1"/>
    </xf>
    <xf numFmtId="41" fontId="26" fillId="2" borderId="24" xfId="1" applyFont="1" applyFill="1" applyBorder="1" applyAlignment="1">
      <alignment horizontal="right" vertical="center" wrapText="1" shrinkToFit="1"/>
    </xf>
    <xf numFmtId="41" fontId="40" fillId="2" borderId="25" xfId="1" applyFont="1" applyFill="1" applyBorder="1" applyAlignment="1">
      <alignment horizontal="right" vertical="center" wrapText="1" shrinkToFit="1"/>
    </xf>
    <xf numFmtId="0" fontId="44" fillId="2" borderId="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40" fillId="4" borderId="52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0" fontId="27" fillId="4" borderId="25" xfId="0" quotePrefix="1" applyFont="1" applyFill="1" applyBorder="1" applyAlignment="1">
      <alignment horizontal="center" vertical="center" wrapText="1"/>
    </xf>
    <xf numFmtId="0" fontId="40" fillId="4" borderId="20" xfId="0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right" vertical="center" wrapText="1" shrinkToFit="1"/>
    </xf>
    <xf numFmtId="41" fontId="44" fillId="3" borderId="20" xfId="1" applyFont="1" applyFill="1" applyBorder="1" applyAlignment="1">
      <alignment horizontal="right" vertical="center" wrapText="1" shrinkToFit="1"/>
    </xf>
    <xf numFmtId="41" fontId="40" fillId="4" borderId="20" xfId="1" applyFont="1" applyFill="1" applyBorder="1" applyAlignment="1">
      <alignment horizontal="right" vertical="center" wrapText="1" shrinkToFit="1"/>
    </xf>
    <xf numFmtId="41" fontId="40" fillId="0" borderId="20" xfId="1" applyFont="1" applyFill="1" applyBorder="1" applyAlignment="1">
      <alignment horizontal="right" vertical="center" wrapText="1" shrinkToFit="1"/>
    </xf>
    <xf numFmtId="41" fontId="26" fillId="0" borderId="20" xfId="1" applyFont="1" applyFill="1" applyBorder="1" applyAlignment="1">
      <alignment horizontal="right" vertical="center" wrapText="1" shrinkToFit="1"/>
    </xf>
    <xf numFmtId="41" fontId="40" fillId="2" borderId="20" xfId="1" applyFont="1" applyFill="1" applyBorder="1" applyAlignment="1">
      <alignment horizontal="right" vertical="center" wrapText="1" shrinkToFit="1"/>
    </xf>
    <xf numFmtId="41" fontId="27" fillId="4" borderId="25" xfId="1" applyFont="1" applyFill="1" applyBorder="1" applyAlignment="1">
      <alignment horizontal="right" vertical="center" wrapText="1" shrinkToFit="1"/>
    </xf>
    <xf numFmtId="41" fontId="27" fillId="4" borderId="24" xfId="1" applyFont="1" applyFill="1" applyBorder="1" applyAlignment="1">
      <alignment horizontal="right" vertical="center" wrapText="1" shrinkToFit="1"/>
    </xf>
    <xf numFmtId="41" fontId="27" fillId="4" borderId="20" xfId="1" applyFont="1" applyFill="1" applyBorder="1" applyAlignment="1">
      <alignment horizontal="right" vertical="center" wrapText="1" shrinkToFit="1"/>
    </xf>
    <xf numFmtId="0" fontId="40" fillId="2" borderId="66" xfId="0" applyFont="1" applyFill="1" applyBorder="1" applyAlignment="1">
      <alignment horizontal="center" vertical="center" wrapText="1"/>
    </xf>
    <xf numFmtId="0" fontId="40" fillId="2" borderId="65" xfId="0" applyFont="1" applyFill="1" applyBorder="1" applyAlignment="1">
      <alignment horizontal="center" vertical="center" wrapText="1"/>
    </xf>
    <xf numFmtId="41" fontId="40" fillId="2" borderId="65" xfId="1" applyFont="1" applyFill="1" applyBorder="1" applyAlignment="1">
      <alignment horizontal="right" vertical="center" wrapText="1" shrinkToFit="1"/>
    </xf>
    <xf numFmtId="41" fontId="40" fillId="2" borderId="96" xfId="1" applyFont="1" applyFill="1" applyBorder="1" applyAlignment="1">
      <alignment horizontal="right" vertical="center" wrapText="1" shrinkToFit="1"/>
    </xf>
    <xf numFmtId="0" fontId="27" fillId="4" borderId="25" xfId="0" applyFont="1" applyFill="1" applyBorder="1" applyAlignment="1">
      <alignment horizontal="center" vertical="center" shrinkToFit="1"/>
    </xf>
    <xf numFmtId="0" fontId="40" fillId="4" borderId="47" xfId="0" applyFont="1" applyFill="1" applyBorder="1" applyAlignment="1">
      <alignment horizontal="center" vertical="center" shrinkToFit="1"/>
    </xf>
    <xf numFmtId="0" fontId="40" fillId="4" borderId="48" xfId="0" applyFont="1" applyFill="1" applyBorder="1" applyAlignment="1">
      <alignment horizontal="center" vertical="center" shrinkToFit="1"/>
    </xf>
    <xf numFmtId="0" fontId="40" fillId="4" borderId="49" xfId="0" applyFont="1" applyFill="1" applyBorder="1" applyAlignment="1">
      <alignment horizontal="center" vertical="center" shrinkToFit="1"/>
    </xf>
    <xf numFmtId="0" fontId="44" fillId="4" borderId="22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47" fillId="2" borderId="18" xfId="0" applyFont="1" applyFill="1" applyBorder="1" applyAlignment="1">
      <alignment horizontal="center" vertical="center" wrapText="1"/>
    </xf>
    <xf numFmtId="0" fontId="47" fillId="2" borderId="19" xfId="0" applyFont="1" applyFill="1" applyBorder="1" applyAlignment="1">
      <alignment horizontal="center" vertical="center" wrapText="1"/>
    </xf>
    <xf numFmtId="0" fontId="47" fillId="2" borderId="20" xfId="0" applyFont="1" applyFill="1" applyBorder="1" applyAlignment="1">
      <alignment horizontal="center" vertical="center" wrapText="1"/>
    </xf>
    <xf numFmtId="41" fontId="47" fillId="2" borderId="20" xfId="1" applyFont="1" applyFill="1" applyBorder="1" applyAlignment="1">
      <alignment horizontal="right" vertical="center" wrapText="1"/>
    </xf>
    <xf numFmtId="41" fontId="47" fillId="2" borderId="21" xfId="1" applyFont="1" applyFill="1" applyBorder="1" applyAlignment="1">
      <alignment horizontal="right" vertical="center" wrapText="1"/>
    </xf>
    <xf numFmtId="0" fontId="47" fillId="2" borderId="22" xfId="0" applyFont="1" applyFill="1" applyBorder="1" applyAlignment="1">
      <alignment horizontal="center" vertical="center" wrapText="1"/>
    </xf>
    <xf numFmtId="41" fontId="47" fillId="2" borderId="23" xfId="1" applyFont="1" applyFill="1" applyBorder="1" applyAlignment="1">
      <alignment horizontal="right" vertical="center" wrapText="1"/>
    </xf>
    <xf numFmtId="0" fontId="47" fillId="2" borderId="24" xfId="0" applyFont="1" applyFill="1" applyBorder="1" applyAlignment="1">
      <alignment horizontal="center" vertical="center" wrapText="1"/>
    </xf>
    <xf numFmtId="0" fontId="47" fillId="2" borderId="25" xfId="0" applyFont="1" applyFill="1" applyBorder="1" applyAlignment="1">
      <alignment horizontal="center" vertical="center" wrapText="1"/>
    </xf>
    <xf numFmtId="41" fontId="47" fillId="2" borderId="25" xfId="1" applyFont="1" applyFill="1" applyBorder="1" applyAlignment="1">
      <alignment horizontal="right" vertical="center" wrapText="1"/>
    </xf>
    <xf numFmtId="41" fontId="47" fillId="2" borderId="26" xfId="1" applyFont="1" applyFill="1" applyBorder="1" applyAlignment="1">
      <alignment horizontal="right" vertical="center" wrapText="1"/>
    </xf>
    <xf numFmtId="41" fontId="47" fillId="2" borderId="27" xfId="1" applyFont="1" applyFill="1" applyBorder="1" applyAlignment="1">
      <alignment horizontal="right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41" fontId="47" fillId="0" borderId="30" xfId="1" applyFont="1" applyBorder="1" applyAlignment="1">
      <alignment horizontal="right" vertical="center" wrapText="1"/>
    </xf>
    <xf numFmtId="41" fontId="47" fillId="0" borderId="31" xfId="1" applyFont="1" applyBorder="1" applyAlignment="1">
      <alignment horizontal="right" vertical="center" wrapText="1"/>
    </xf>
    <xf numFmtId="0" fontId="47" fillId="2" borderId="32" xfId="0" applyFont="1" applyFill="1" applyBorder="1" applyAlignment="1">
      <alignment horizontal="center" vertical="center" wrapText="1"/>
    </xf>
    <xf numFmtId="0" fontId="47" fillId="2" borderId="29" xfId="0" applyFont="1" applyFill="1" applyBorder="1" applyAlignment="1">
      <alignment horizontal="center" vertical="center" wrapText="1"/>
    </xf>
    <xf numFmtId="41" fontId="47" fillId="2" borderId="30" xfId="1" applyFont="1" applyFill="1" applyBorder="1" applyAlignment="1">
      <alignment horizontal="right" vertical="center" wrapText="1"/>
    </xf>
    <xf numFmtId="41" fontId="47" fillId="2" borderId="33" xfId="1" applyFont="1" applyFill="1" applyBorder="1" applyAlignment="1">
      <alignment horizontal="right" vertical="center" wrapText="1"/>
    </xf>
    <xf numFmtId="0" fontId="27" fillId="4" borderId="51" xfId="0" applyFont="1" applyFill="1" applyBorder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35" xfId="0" applyFont="1" applyFill="1" applyBorder="1" applyAlignment="1">
      <alignment horizontal="center" vertical="center" wrapText="1"/>
    </xf>
    <xf numFmtId="176" fontId="29" fillId="4" borderId="0" xfId="0" applyNumberFormat="1" applyFont="1" applyFill="1" applyAlignment="1">
      <alignment horizontal="center" vertical="center"/>
    </xf>
    <xf numFmtId="0" fontId="25" fillId="4" borderId="39" xfId="0" applyFont="1" applyFill="1" applyBorder="1" applyAlignment="1">
      <alignment horizontal="center" vertical="center" wrapText="1"/>
    </xf>
    <xf numFmtId="0" fontId="25" fillId="4" borderId="37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176" fontId="25" fillId="4" borderId="24" xfId="0" applyNumberFormat="1" applyFont="1" applyFill="1" applyBorder="1" applyAlignment="1">
      <alignment horizontal="right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36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57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53" xfId="0" applyFont="1" applyFill="1" applyBorder="1" applyAlignment="1">
      <alignment horizontal="center" vertical="center" wrapText="1"/>
    </xf>
    <xf numFmtId="0" fontId="25" fillId="4" borderId="51" xfId="0" applyFont="1" applyFill="1" applyBorder="1" applyAlignment="1">
      <alignment horizontal="center" vertical="center" wrapText="1"/>
    </xf>
    <xf numFmtId="0" fontId="25" fillId="4" borderId="67" xfId="0" applyFont="1" applyFill="1" applyBorder="1" applyAlignment="1">
      <alignment horizontal="center" vertical="center" wrapText="1"/>
    </xf>
    <xf numFmtId="41" fontId="26" fillId="0" borderId="52" xfId="1" applyFont="1" applyFill="1" applyBorder="1">
      <alignment vertical="center"/>
    </xf>
    <xf numFmtId="0" fontId="44" fillId="2" borderId="41" xfId="0" applyFont="1" applyFill="1" applyBorder="1" applyAlignment="1">
      <alignment horizontal="center" vertical="center" wrapText="1"/>
    </xf>
    <xf numFmtId="0" fontId="44" fillId="2" borderId="42" xfId="0" applyFont="1" applyFill="1" applyBorder="1" applyAlignment="1">
      <alignment horizontal="center" vertical="center" wrapText="1"/>
    </xf>
    <xf numFmtId="41" fontId="44" fillId="2" borderId="42" xfId="1" applyFont="1" applyFill="1" applyBorder="1" applyAlignment="1">
      <alignment horizontal="center" vertical="center" wrapText="1"/>
    </xf>
    <xf numFmtId="41" fontId="44" fillId="2" borderId="43" xfId="1" applyFont="1" applyFill="1" applyBorder="1" applyAlignment="1">
      <alignment horizontal="center" vertical="center" wrapText="1"/>
    </xf>
    <xf numFmtId="41" fontId="44" fillId="3" borderId="34" xfId="1" applyFont="1" applyFill="1" applyBorder="1" applyAlignment="1">
      <alignment horizontal="right" vertical="center" wrapText="1"/>
    </xf>
    <xf numFmtId="0" fontId="44" fillId="3" borderId="18" xfId="0" applyFont="1" applyFill="1" applyBorder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 wrapText="1"/>
    </xf>
    <xf numFmtId="41" fontId="44" fillId="3" borderId="24" xfId="1" applyFont="1" applyFill="1" applyBorder="1" applyAlignment="1">
      <alignment horizontal="right" vertical="center" wrapText="1"/>
    </xf>
    <xf numFmtId="41" fontId="26" fillId="0" borderId="52" xfId="1" applyFont="1" applyFill="1" applyBorder="1" applyAlignment="1">
      <alignment horizontal="right" vertical="center" wrapText="1"/>
    </xf>
    <xf numFmtId="41" fontId="27" fillId="0" borderId="52" xfId="1" applyFont="1" applyFill="1" applyBorder="1" applyAlignment="1">
      <alignment horizontal="right" vertical="center" wrapText="1"/>
    </xf>
    <xf numFmtId="0" fontId="40" fillId="0" borderId="18" xfId="0" applyFont="1" applyFill="1" applyBorder="1" applyAlignment="1">
      <alignment horizontal="center" vertical="center" wrapText="1"/>
    </xf>
    <xf numFmtId="0" fontId="40" fillId="0" borderId="24" xfId="0" applyFont="1" applyFill="1" applyBorder="1" applyAlignment="1">
      <alignment horizontal="center" vertical="center" wrapText="1"/>
    </xf>
    <xf numFmtId="41" fontId="40" fillId="0" borderId="52" xfId="1" applyFont="1" applyFill="1" applyBorder="1" applyAlignment="1">
      <alignment horizontal="right" vertical="center" wrapText="1"/>
    </xf>
    <xf numFmtId="0" fontId="40" fillId="2" borderId="24" xfId="0" applyFont="1" applyFill="1" applyBorder="1" applyAlignment="1">
      <alignment horizontal="right" vertical="center" wrapText="1"/>
    </xf>
    <xf numFmtId="41" fontId="40" fillId="2" borderId="24" xfId="1" applyFont="1" applyFill="1" applyBorder="1" applyAlignment="1">
      <alignment horizontal="right" vertical="center" wrapText="1"/>
    </xf>
    <xf numFmtId="0" fontId="40" fillId="2" borderId="28" xfId="0" applyFont="1" applyFill="1" applyBorder="1" applyAlignment="1">
      <alignment horizontal="center" vertical="center" wrapText="1"/>
    </xf>
    <xf numFmtId="0" fontId="40" fillId="2" borderId="29" xfId="0" applyFont="1" applyFill="1" applyBorder="1" applyAlignment="1">
      <alignment horizontal="center" vertical="center" wrapText="1"/>
    </xf>
    <xf numFmtId="0" fontId="40" fillId="2" borderId="29" xfId="0" applyFont="1" applyFill="1" applyBorder="1" applyAlignment="1">
      <alignment horizontal="right" vertical="center" wrapText="1"/>
    </xf>
    <xf numFmtId="41" fontId="40" fillId="2" borderId="29" xfId="1" applyFont="1" applyFill="1" applyBorder="1" applyAlignment="1">
      <alignment horizontal="right" vertical="center" wrapText="1"/>
    </xf>
    <xf numFmtId="41" fontId="44" fillId="3" borderId="15" xfId="1" applyFont="1" applyFill="1" applyBorder="1" applyAlignment="1">
      <alignment horizontal="right" vertical="center" wrapText="1"/>
    </xf>
    <xf numFmtId="41" fontId="44" fillId="3" borderId="26" xfId="1" applyFont="1" applyFill="1" applyBorder="1" applyAlignment="1">
      <alignment horizontal="right" vertical="center" wrapText="1"/>
    </xf>
    <xf numFmtId="41" fontId="40" fillId="0" borderId="26" xfId="1" applyFont="1" applyFill="1" applyBorder="1" applyAlignment="1">
      <alignment horizontal="right" vertical="center" wrapText="1"/>
    </xf>
    <xf numFmtId="41" fontId="40" fillId="2" borderId="26" xfId="1" applyFont="1" applyFill="1" applyBorder="1" applyAlignment="1">
      <alignment horizontal="right" vertical="center" wrapText="1"/>
    </xf>
    <xf numFmtId="41" fontId="40" fillId="2" borderId="31" xfId="1" applyFont="1" applyFill="1" applyBorder="1" applyAlignment="1">
      <alignment horizontal="right" vertical="center" wrapText="1"/>
    </xf>
    <xf numFmtId="41" fontId="44" fillId="2" borderId="44" xfId="1" applyFont="1" applyFill="1" applyBorder="1" applyAlignment="1">
      <alignment horizontal="center" vertical="center" wrapText="1"/>
    </xf>
    <xf numFmtId="41" fontId="44" fillId="3" borderId="17" xfId="1" applyFont="1" applyFill="1" applyBorder="1" applyAlignment="1">
      <alignment horizontal="right" vertical="center" wrapText="1"/>
    </xf>
    <xf numFmtId="41" fontId="40" fillId="2" borderId="27" xfId="1" applyFont="1" applyFill="1" applyBorder="1" applyAlignment="1">
      <alignment horizontal="right" vertical="center" wrapText="1"/>
    </xf>
    <xf numFmtId="41" fontId="44" fillId="3" borderId="27" xfId="1" applyFont="1" applyFill="1" applyBorder="1" applyAlignment="1">
      <alignment horizontal="right" vertical="center" wrapText="1"/>
    </xf>
    <xf numFmtId="41" fontId="40" fillId="4" borderId="24" xfId="1" applyFont="1" applyFill="1" applyBorder="1" applyAlignment="1">
      <alignment horizontal="right" vertical="center" wrapText="1"/>
    </xf>
    <xf numFmtId="41" fontId="40" fillId="4" borderId="27" xfId="1" applyFont="1" applyFill="1" applyBorder="1" applyAlignment="1">
      <alignment horizontal="right" vertical="center" wrapText="1"/>
    </xf>
    <xf numFmtId="0" fontId="40" fillId="0" borderId="24" xfId="0" applyFont="1" applyFill="1" applyBorder="1" applyAlignment="1">
      <alignment horizontal="center" vertical="center" shrinkToFit="1"/>
    </xf>
    <xf numFmtId="0" fontId="44" fillId="3" borderId="29" xfId="0" applyFont="1" applyFill="1" applyBorder="1" applyAlignment="1">
      <alignment horizontal="center" vertical="center" wrapText="1"/>
    </xf>
    <xf numFmtId="41" fontId="44" fillId="3" borderId="29" xfId="1" applyFont="1" applyFill="1" applyBorder="1" applyAlignment="1">
      <alignment horizontal="right" vertical="center" wrapText="1"/>
    </xf>
    <xf numFmtId="41" fontId="44" fillId="3" borderId="33" xfId="1" applyFont="1" applyFill="1" applyBorder="1" applyAlignment="1">
      <alignment horizontal="right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41" fontId="30" fillId="5" borderId="14" xfId="1" applyFont="1" applyFill="1" applyBorder="1" applyAlignment="1">
      <alignment horizontal="right" vertical="center" wrapText="1"/>
    </xf>
    <xf numFmtId="41" fontId="30" fillId="5" borderId="17" xfId="1" applyFont="1" applyFill="1" applyBorder="1" applyAlignment="1">
      <alignment horizontal="right" vertical="center" wrapText="1"/>
    </xf>
    <xf numFmtId="41" fontId="30" fillId="5" borderId="15" xfId="1" applyFont="1" applyFill="1" applyBorder="1" applyAlignment="1">
      <alignment horizontal="right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0" fontId="40" fillId="2" borderId="52" xfId="0" applyFont="1" applyFill="1" applyBorder="1" applyAlignment="1">
      <alignment horizontal="center" vertical="center" wrapText="1"/>
    </xf>
    <xf numFmtId="41" fontId="40" fillId="2" borderId="24" xfId="1" applyFont="1" applyFill="1" applyBorder="1" applyAlignment="1">
      <alignment horizontal="right" vertical="center" wrapText="1" shrinkToFit="1"/>
    </xf>
    <xf numFmtId="41" fontId="40" fillId="2" borderId="26" xfId="1" applyFont="1" applyFill="1" applyBorder="1" applyAlignment="1">
      <alignment horizontal="right" vertical="center" wrapText="1" shrinkToFi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41" fontId="40" fillId="0" borderId="24" xfId="1" applyFont="1" applyFill="1" applyBorder="1" applyAlignment="1">
      <alignment horizontal="right" vertical="center" wrapText="1"/>
    </xf>
    <xf numFmtId="41" fontId="40" fillId="0" borderId="27" xfId="1" applyFont="1" applyFill="1" applyBorder="1" applyAlignment="1">
      <alignment horizontal="right" vertical="center" wrapText="1"/>
    </xf>
    <xf numFmtId="41" fontId="47" fillId="2" borderId="25" xfId="1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30" fillId="5" borderId="14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37" fillId="0" borderId="75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17" fillId="0" borderId="6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29" fillId="4" borderId="53" xfId="0" applyFont="1" applyFill="1" applyBorder="1" applyAlignment="1">
      <alignment horizontal="center" vertical="center" wrapText="1"/>
    </xf>
    <xf numFmtId="0" fontId="29" fillId="4" borderId="39" xfId="0" applyFont="1" applyFill="1" applyBorder="1" applyAlignment="1">
      <alignment horizontal="center" vertical="center" wrapText="1"/>
    </xf>
    <xf numFmtId="0" fontId="29" fillId="4" borderId="37" xfId="0" applyFont="1" applyFill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29" fillId="4" borderId="36" xfId="0" applyFont="1" applyFill="1" applyBorder="1" applyAlignment="1">
      <alignment horizontal="center" vertical="center" wrapText="1"/>
    </xf>
    <xf numFmtId="0" fontId="29" fillId="4" borderId="67" xfId="0" applyFont="1" applyFill="1" applyBorder="1" applyAlignment="1">
      <alignment horizontal="center" vertical="center" wrapText="1"/>
    </xf>
    <xf numFmtId="0" fontId="29" fillId="4" borderId="57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4" borderId="38" xfId="0" applyFont="1" applyFill="1" applyBorder="1" applyAlignment="1">
      <alignment horizontal="center" vertical="center" wrapText="1"/>
    </xf>
    <xf numFmtId="0" fontId="29" fillId="4" borderId="35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17" fillId="0" borderId="81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7" fillId="0" borderId="8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83" xfId="0" applyFont="1" applyFill="1" applyBorder="1" applyAlignment="1">
      <alignment horizontal="center" vertical="center" wrapText="1"/>
    </xf>
    <xf numFmtId="0" fontId="17" fillId="0" borderId="68" xfId="0" applyFont="1" applyFill="1" applyBorder="1" applyAlignment="1">
      <alignment horizontal="center" vertical="center" wrapText="1"/>
    </xf>
    <xf numFmtId="0" fontId="17" fillId="0" borderId="84" xfId="0" applyFont="1" applyFill="1" applyBorder="1" applyAlignment="1">
      <alignment horizontal="center" vertical="center" wrapText="1"/>
    </xf>
    <xf numFmtId="0" fontId="29" fillId="4" borderId="46" xfId="0" applyFont="1" applyFill="1" applyBorder="1" applyAlignment="1">
      <alignment horizontal="center" vertical="center" wrapText="1"/>
    </xf>
    <xf numFmtId="0" fontId="29" fillId="4" borderId="50" xfId="0" applyFont="1" applyFill="1" applyBorder="1" applyAlignment="1">
      <alignment horizontal="center" vertical="center" wrapText="1"/>
    </xf>
    <xf numFmtId="0" fontId="21" fillId="0" borderId="75" xfId="0" applyFont="1" applyFill="1" applyBorder="1" applyAlignment="1">
      <alignment horizontal="center" vertical="center" wrapText="1"/>
    </xf>
    <xf numFmtId="0" fontId="21" fillId="0" borderId="76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31" fillId="4" borderId="46" xfId="0" applyFont="1" applyFill="1" applyBorder="1" applyAlignment="1">
      <alignment horizontal="center" vertical="center" wrapText="1"/>
    </xf>
    <xf numFmtId="0" fontId="31" fillId="4" borderId="50" xfId="0" applyFont="1" applyFill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43" fillId="4" borderId="35" xfId="0" applyFont="1" applyFill="1" applyBorder="1" applyAlignment="1">
      <alignment horizontal="center" vertical="center" wrapText="1"/>
    </xf>
    <xf numFmtId="0" fontId="43" fillId="4" borderId="38" xfId="0" applyFont="1" applyFill="1" applyBorder="1" applyAlignment="1">
      <alignment horizontal="center" vertical="center" wrapText="1"/>
    </xf>
    <xf numFmtId="0" fontId="43" fillId="4" borderId="1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27" fillId="4" borderId="46" xfId="0" applyFont="1" applyFill="1" applyBorder="1" applyAlignment="1">
      <alignment horizontal="center" vertical="center" wrapText="1"/>
    </xf>
    <xf numFmtId="0" fontId="27" fillId="4" borderId="5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43" fillId="4" borderId="97" xfId="0" applyFont="1" applyFill="1" applyBorder="1" applyAlignment="1">
      <alignment horizontal="center" vertical="center" wrapText="1"/>
    </xf>
    <xf numFmtId="0" fontId="43" fillId="4" borderId="98" xfId="0" applyFont="1" applyFill="1" applyBorder="1" applyAlignment="1">
      <alignment horizontal="center" vertical="center" wrapText="1"/>
    </xf>
    <xf numFmtId="0" fontId="24" fillId="4" borderId="99" xfId="0" applyFont="1" applyFill="1" applyBorder="1" applyAlignment="1">
      <alignment horizontal="center" vertical="center" wrapText="1"/>
    </xf>
    <xf numFmtId="0" fontId="24" fillId="4" borderId="51" xfId="0" applyFont="1" applyFill="1" applyBorder="1" applyAlignment="1">
      <alignment horizontal="center"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41" fillId="0" borderId="75" xfId="0" applyFont="1" applyFill="1" applyBorder="1" applyAlignment="1">
      <alignment horizontal="center" vertical="center" wrapText="1"/>
    </xf>
    <xf numFmtId="0" fontId="41" fillId="0" borderId="76" xfId="0" applyFont="1" applyFill="1" applyBorder="1" applyAlignment="1">
      <alignment horizontal="center" vertical="center" wrapText="1"/>
    </xf>
    <xf numFmtId="0" fontId="41" fillId="0" borderId="77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37" fillId="4" borderId="75" xfId="0" applyFont="1" applyFill="1" applyBorder="1" applyAlignment="1">
      <alignment horizontal="center" vertical="center"/>
    </xf>
    <xf numFmtId="0" fontId="37" fillId="4" borderId="76" xfId="0" applyFont="1" applyFill="1" applyBorder="1" applyAlignment="1">
      <alignment horizontal="center" vertical="center"/>
    </xf>
    <xf numFmtId="0" fontId="37" fillId="4" borderId="77" xfId="0" applyFont="1" applyFill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center" vertical="center" wrapText="1"/>
    </xf>
    <xf numFmtId="0" fontId="44" fillId="3" borderId="34" xfId="0" applyFont="1" applyFill="1" applyBorder="1" applyAlignment="1">
      <alignment horizontal="center" vertical="center" wrapText="1"/>
    </xf>
    <xf numFmtId="0" fontId="40" fillId="4" borderId="25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44" fillId="3" borderId="25" xfId="0" applyFont="1" applyFill="1" applyBorder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 wrapText="1"/>
    </xf>
    <xf numFmtId="0" fontId="44" fillId="3" borderId="30" xfId="0" applyFont="1" applyFill="1" applyBorder="1" applyAlignment="1">
      <alignment horizontal="center" vertical="center" wrapText="1"/>
    </xf>
    <xf numFmtId="0" fontId="44" fillId="3" borderId="29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4" fillId="3" borderId="14" xfId="0" applyFont="1" applyFill="1" applyBorder="1" applyAlignment="1">
      <alignment horizontal="center" vertical="center" wrapText="1"/>
    </xf>
    <xf numFmtId="0" fontId="40" fillId="2" borderId="37" xfId="0" applyFont="1" applyFill="1" applyBorder="1" applyAlignment="1">
      <alignment horizontal="center" vertical="center" wrapText="1"/>
    </xf>
    <xf numFmtId="0" fontId="40" fillId="2" borderId="36" xfId="0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vertical="center" wrapText="1"/>
    </xf>
    <xf numFmtId="0" fontId="40" fillId="2" borderId="47" xfId="0" applyFont="1" applyFill="1" applyBorder="1" applyAlignment="1">
      <alignment horizontal="center" vertical="center" wrapText="1"/>
    </xf>
    <xf numFmtId="0" fontId="40" fillId="2" borderId="48" xfId="0" applyFont="1" applyFill="1" applyBorder="1" applyAlignment="1">
      <alignment horizontal="center" vertical="center" wrapText="1"/>
    </xf>
    <xf numFmtId="0" fontId="40" fillId="2" borderId="49" xfId="0" applyFont="1" applyFill="1" applyBorder="1" applyAlignment="1">
      <alignment horizontal="center" vertical="center" wrapText="1"/>
    </xf>
    <xf numFmtId="0" fontId="40" fillId="2" borderId="38" xfId="0" applyFont="1" applyFill="1" applyBorder="1" applyAlignment="1">
      <alignment horizontal="center" vertical="center" wrapText="1"/>
    </xf>
    <xf numFmtId="0" fontId="40" fillId="2" borderId="35" xfId="0" applyFont="1" applyFill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40" fillId="2" borderId="52" xfId="0" applyFont="1" applyFill="1" applyBorder="1" applyAlignment="1">
      <alignment horizontal="center" vertical="center" wrapText="1"/>
    </xf>
    <xf numFmtId="41" fontId="40" fillId="2" borderId="26" xfId="1" applyFont="1" applyFill="1" applyBorder="1" applyAlignment="1">
      <alignment horizontal="right" vertical="center" wrapText="1" shrinkToFit="1"/>
    </xf>
    <xf numFmtId="0" fontId="40" fillId="4" borderId="45" xfId="0" applyFont="1" applyFill="1" applyBorder="1" applyAlignment="1">
      <alignment horizontal="center" vertical="center" wrapText="1"/>
    </xf>
    <xf numFmtId="0" fontId="40" fillId="2" borderId="55" xfId="0" applyFont="1" applyFill="1" applyBorder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 wrapText="1"/>
    </xf>
    <xf numFmtId="41" fontId="40" fillId="2" borderId="24" xfId="1" applyFont="1" applyFill="1" applyBorder="1" applyAlignment="1">
      <alignment horizontal="right" vertical="center" wrapText="1" shrinkToFit="1"/>
    </xf>
    <xf numFmtId="0" fontId="44" fillId="3" borderId="57" xfId="0" applyFont="1" applyFill="1" applyBorder="1" applyAlignment="1">
      <alignment horizontal="center" vertical="center" wrapText="1"/>
    </xf>
    <xf numFmtId="0" fontId="44" fillId="3" borderId="20" xfId="0" applyFont="1" applyFill="1" applyBorder="1" applyAlignment="1">
      <alignment horizontal="center" vertical="center" wrapText="1"/>
    </xf>
    <xf numFmtId="0" fontId="44" fillId="3" borderId="5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4" fillId="3" borderId="53" xfId="0" applyFont="1" applyFill="1" applyBorder="1" applyAlignment="1">
      <alignment horizontal="center" vertical="center" wrapText="1"/>
    </xf>
    <xf numFmtId="0" fontId="44" fillId="3" borderId="37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 wrapText="1"/>
    </xf>
    <xf numFmtId="0" fontId="44" fillId="3" borderId="46" xfId="0" applyFont="1" applyFill="1" applyBorder="1" applyAlignment="1">
      <alignment horizontal="center" vertical="center" wrapText="1"/>
    </xf>
    <xf numFmtId="0" fontId="46" fillId="2" borderId="100" xfId="0" applyFont="1" applyFill="1" applyBorder="1" applyAlignment="1">
      <alignment horizontal="center" vertical="center" wrapText="1"/>
    </xf>
    <xf numFmtId="0" fontId="46" fillId="2" borderId="101" xfId="0" applyFont="1" applyFill="1" applyBorder="1" applyAlignment="1">
      <alignment horizontal="center" vertical="center" wrapText="1"/>
    </xf>
    <xf numFmtId="0" fontId="46" fillId="2" borderId="102" xfId="0" applyFont="1" applyFill="1" applyBorder="1" applyAlignment="1">
      <alignment horizontal="center" vertical="center" wrapText="1"/>
    </xf>
    <xf numFmtId="0" fontId="46" fillId="2" borderId="103" xfId="0" applyFont="1" applyFill="1" applyBorder="1" applyAlignment="1">
      <alignment horizontal="center" vertical="center" wrapText="1"/>
    </xf>
    <xf numFmtId="0" fontId="44" fillId="2" borderId="104" xfId="0" applyFont="1" applyFill="1" applyBorder="1" applyAlignment="1">
      <alignment horizontal="center" vertical="center" wrapText="1"/>
    </xf>
    <xf numFmtId="0" fontId="44" fillId="2" borderId="105" xfId="0" applyFont="1" applyFill="1" applyBorder="1" applyAlignment="1">
      <alignment horizontal="center" vertical="center" wrapText="1"/>
    </xf>
    <xf numFmtId="41" fontId="44" fillId="2" borderId="106" xfId="1" applyFont="1" applyFill="1" applyBorder="1" applyAlignment="1">
      <alignment horizontal="center" vertical="center" wrapText="1"/>
    </xf>
    <xf numFmtId="0" fontId="44" fillId="3" borderId="107" xfId="0" applyFont="1" applyFill="1" applyBorder="1" applyAlignment="1">
      <alignment horizontal="center" vertical="center" wrapText="1"/>
    </xf>
    <xf numFmtId="41" fontId="44" fillId="3" borderId="80" xfId="1" applyFont="1" applyFill="1" applyBorder="1" applyAlignment="1">
      <alignment horizontal="right" vertical="center" wrapText="1" shrinkToFit="1"/>
    </xf>
    <xf numFmtId="0" fontId="45" fillId="3" borderId="88" xfId="0" applyFont="1" applyFill="1" applyBorder="1" applyAlignment="1">
      <alignment horizontal="center" vertical="center" wrapText="1"/>
    </xf>
    <xf numFmtId="41" fontId="26" fillId="2" borderId="64" xfId="1" applyFont="1" applyFill="1" applyBorder="1" applyAlignment="1">
      <alignment horizontal="right" vertical="center" wrapText="1" shrinkToFit="1"/>
    </xf>
    <xf numFmtId="0" fontId="26" fillId="0" borderId="88" xfId="0" applyFont="1" applyFill="1" applyBorder="1" applyAlignment="1">
      <alignment horizontal="center" vertical="center" wrapText="1"/>
    </xf>
    <xf numFmtId="41" fontId="44" fillId="3" borderId="64" xfId="1" applyFont="1" applyFill="1" applyBorder="1" applyAlignment="1">
      <alignment horizontal="right" vertical="center" wrapText="1" shrinkToFit="1"/>
    </xf>
    <xf numFmtId="41" fontId="40" fillId="4" borderId="64" xfId="1" applyFont="1" applyFill="1" applyBorder="1" applyAlignment="1">
      <alignment horizontal="right" vertical="center" wrapText="1" shrinkToFit="1"/>
    </xf>
    <xf numFmtId="41" fontId="40" fillId="2" borderId="64" xfId="1" applyFont="1" applyFill="1" applyBorder="1" applyAlignment="1">
      <alignment horizontal="right" vertical="center" wrapText="1" shrinkToFit="1"/>
    </xf>
    <xf numFmtId="41" fontId="27" fillId="4" borderId="62" xfId="1" applyFont="1" applyFill="1" applyBorder="1" applyAlignment="1">
      <alignment horizontal="right" vertical="center" wrapText="1" shrinkToFit="1"/>
    </xf>
    <xf numFmtId="0" fontId="40" fillId="2" borderId="63" xfId="0" applyFont="1" applyFill="1" applyBorder="1" applyAlignment="1">
      <alignment horizontal="center" vertical="center" wrapText="1"/>
    </xf>
    <xf numFmtId="0" fontId="40" fillId="2" borderId="63" xfId="0" applyFont="1" applyFill="1" applyBorder="1" applyAlignment="1">
      <alignment horizontal="center" vertical="center" wrapText="1"/>
    </xf>
    <xf numFmtId="41" fontId="27" fillId="4" borderId="64" xfId="1" applyFont="1" applyFill="1" applyBorder="1" applyAlignment="1">
      <alignment horizontal="right" vertical="center" wrapText="1" shrinkToFit="1"/>
    </xf>
    <xf numFmtId="0" fontId="40" fillId="2" borderId="108" xfId="0" applyFont="1" applyFill="1" applyBorder="1" applyAlignment="1">
      <alignment horizontal="center" vertical="center" wrapText="1"/>
    </xf>
    <xf numFmtId="0" fontId="44" fillId="4" borderId="109" xfId="0" applyFont="1" applyFill="1" applyBorder="1" applyAlignment="1">
      <alignment horizontal="center" vertical="center" wrapText="1"/>
    </xf>
    <xf numFmtId="0" fontId="44" fillId="3" borderId="110" xfId="0" applyFont="1" applyFill="1" applyBorder="1" applyAlignment="1">
      <alignment horizontal="center" vertical="center" wrapText="1"/>
    </xf>
    <xf numFmtId="0" fontId="44" fillId="3" borderId="65" xfId="0" applyFont="1" applyFill="1" applyBorder="1" applyAlignment="1">
      <alignment horizontal="center" vertical="center" wrapText="1"/>
    </xf>
    <xf numFmtId="41" fontId="44" fillId="3" borderId="65" xfId="1" applyFont="1" applyFill="1" applyBorder="1" applyAlignment="1">
      <alignment horizontal="right" vertical="center" wrapText="1" shrinkToFit="1"/>
    </xf>
    <xf numFmtId="41" fontId="44" fillId="3" borderId="111" xfId="1" applyFont="1" applyFill="1" applyBorder="1" applyAlignment="1">
      <alignment horizontal="right" vertical="center" wrapText="1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06"/>
  <sheetViews>
    <sheetView zoomScaleNormal="100" workbookViewId="0">
      <selection activeCell="C9" sqref="C9"/>
    </sheetView>
  </sheetViews>
  <sheetFormatPr defaultColWidth="9.25" defaultRowHeight="24.6" customHeight="1" x14ac:dyDescent="0.3"/>
  <cols>
    <col min="1" max="2" width="15.375" customWidth="1"/>
    <col min="3" max="3" width="18.625" customWidth="1"/>
    <col min="4" max="5" width="16.25" customWidth="1"/>
    <col min="6" max="9" width="15.375" customWidth="1"/>
    <col min="10" max="12" width="16.5" customWidth="1"/>
    <col min="13" max="13" width="21" customWidth="1"/>
  </cols>
  <sheetData>
    <row r="1" spans="1:13" ht="48" customHeight="1" thickBot="1" x14ac:dyDescent="0.35">
      <c r="A1" s="290" t="s">
        <v>164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2"/>
    </row>
    <row r="2" spans="1:13" ht="21" customHeight="1" thickBot="1" x14ac:dyDescent="0.3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78" t="s">
        <v>161</v>
      </c>
    </row>
    <row r="3" spans="1:13" ht="24.6" customHeight="1" thickTop="1" x14ac:dyDescent="0.3">
      <c r="A3" s="281" t="s">
        <v>0</v>
      </c>
      <c r="B3" s="282"/>
      <c r="C3" s="282"/>
      <c r="D3" s="282"/>
      <c r="E3" s="282"/>
      <c r="F3" s="283"/>
      <c r="G3" s="284" t="s">
        <v>1</v>
      </c>
      <c r="H3" s="282"/>
      <c r="I3" s="282"/>
      <c r="J3" s="282"/>
      <c r="K3" s="282"/>
      <c r="L3" s="285"/>
    </row>
    <row r="4" spans="1:13" ht="24.6" customHeight="1" thickBot="1" x14ac:dyDescent="0.35">
      <c r="A4" s="188" t="s">
        <v>2</v>
      </c>
      <c r="B4" s="189" t="s">
        <v>3</v>
      </c>
      <c r="C4" s="189" t="s">
        <v>4</v>
      </c>
      <c r="D4" s="189" t="s">
        <v>5</v>
      </c>
      <c r="E4" s="189" t="s">
        <v>6</v>
      </c>
      <c r="F4" s="190" t="s">
        <v>7</v>
      </c>
      <c r="G4" s="191" t="s">
        <v>2</v>
      </c>
      <c r="H4" s="189" t="s">
        <v>3</v>
      </c>
      <c r="I4" s="189" t="s">
        <v>4</v>
      </c>
      <c r="J4" s="189" t="s">
        <v>5</v>
      </c>
      <c r="K4" s="189" t="s">
        <v>6</v>
      </c>
      <c r="L4" s="192" t="s">
        <v>7</v>
      </c>
    </row>
    <row r="5" spans="1:13" ht="24.6" customHeight="1" thickTop="1" x14ac:dyDescent="0.3">
      <c r="A5" s="286" t="s">
        <v>8</v>
      </c>
      <c r="B5" s="287"/>
      <c r="C5" s="288"/>
      <c r="D5" s="267">
        <f>SUM(D6:D12)</f>
        <v>1194027841</v>
      </c>
      <c r="E5" s="267">
        <f>SUM(E6:E12)</f>
        <v>1194256780</v>
      </c>
      <c r="F5" s="269">
        <f>D5-E5</f>
        <v>-228939</v>
      </c>
      <c r="G5" s="289" t="s">
        <v>8</v>
      </c>
      <c r="H5" s="287"/>
      <c r="I5" s="288"/>
      <c r="J5" s="267">
        <f>SUM(J6:J12)</f>
        <v>1194027841</v>
      </c>
      <c r="K5" s="267">
        <f>SUM(K6:K12)</f>
        <v>1134981777</v>
      </c>
      <c r="L5" s="268">
        <f>J5-K5</f>
        <v>59046064</v>
      </c>
      <c r="M5" s="2"/>
    </row>
    <row r="6" spans="1:13" ht="24.6" customHeight="1" x14ac:dyDescent="0.3">
      <c r="A6" s="193" t="s">
        <v>9</v>
      </c>
      <c r="B6" s="194" t="s">
        <v>114</v>
      </c>
      <c r="C6" s="195" t="s">
        <v>9</v>
      </c>
      <c r="D6" s="196">
        <f>SUM(건강가정세입세출!D4)+다문화세입세출!D5</f>
        <v>1128519720</v>
      </c>
      <c r="E6" s="196">
        <f>SUM(건강가정세입세출!E4)+다문화세입세출!E5</f>
        <v>1128519720</v>
      </c>
      <c r="F6" s="197">
        <f t="shared" ref="F6:F11" si="0">D6-E6</f>
        <v>0</v>
      </c>
      <c r="G6" s="198" t="s">
        <v>10</v>
      </c>
      <c r="H6" s="194" t="s">
        <v>10</v>
      </c>
      <c r="I6" s="194" t="s">
        <v>11</v>
      </c>
      <c r="J6" s="196">
        <f>SUM(건강가정세입세출!J8)+다문화세입세출!J9</f>
        <v>742258630</v>
      </c>
      <c r="K6" s="196">
        <f>SUM(건강가정세입세출!K8)+다문화세입세출!K9</f>
        <v>703748098</v>
      </c>
      <c r="L6" s="199">
        <f t="shared" ref="L6:L12" si="1">J6-K6</f>
        <v>38510532</v>
      </c>
    </row>
    <row r="7" spans="1:13" ht="24.6" customHeight="1" x14ac:dyDescent="0.3">
      <c r="A7" s="193" t="s">
        <v>12</v>
      </c>
      <c r="B7" s="200" t="s">
        <v>12</v>
      </c>
      <c r="C7" s="201" t="s">
        <v>13</v>
      </c>
      <c r="D7" s="202">
        <f>SUM(다문화세입세출!D18)</f>
        <v>53270000</v>
      </c>
      <c r="E7" s="202">
        <f>SUM(다문화세입세출!E18)</f>
        <v>53270000</v>
      </c>
      <c r="F7" s="203">
        <f t="shared" si="0"/>
        <v>0</v>
      </c>
      <c r="G7" s="198" t="s">
        <v>10</v>
      </c>
      <c r="H7" s="200" t="s">
        <v>10</v>
      </c>
      <c r="I7" s="200" t="s">
        <v>14</v>
      </c>
      <c r="J7" s="280">
        <f>SUM(건강가정세입세출!J9,건강가정세입세출!J10)+다문화세입세출!J10+다문화세입세출!J11</f>
        <v>13550000</v>
      </c>
      <c r="K7" s="280">
        <f>SUM(건강가정세입세출!K9:K10)+다문화세입세출!K10+다문화세입세출!K11</f>
        <v>13550000</v>
      </c>
      <c r="L7" s="204">
        <f t="shared" si="1"/>
        <v>0</v>
      </c>
    </row>
    <row r="8" spans="1:13" ht="24.6" customHeight="1" x14ac:dyDescent="0.3">
      <c r="A8" s="193" t="s">
        <v>15</v>
      </c>
      <c r="B8" s="200" t="s">
        <v>15</v>
      </c>
      <c r="C8" s="201" t="s">
        <v>15</v>
      </c>
      <c r="D8" s="202">
        <f>SUM(건강가정세입세출!D9)+다문화세입세출!D10</f>
        <v>2638000</v>
      </c>
      <c r="E8" s="202">
        <f>SUM(건강가정세입세출!E9)+다문화세입세출!E10</f>
        <v>2638000</v>
      </c>
      <c r="F8" s="203">
        <f t="shared" si="0"/>
        <v>0</v>
      </c>
      <c r="G8" s="198" t="s">
        <v>10</v>
      </c>
      <c r="H8" s="200" t="s">
        <v>10</v>
      </c>
      <c r="I8" s="200" t="s">
        <v>16</v>
      </c>
      <c r="J8" s="202">
        <f>SUM(건강가정세입세출!J11:J15)+다문화세입세출!J12+다문화세입세출!J13+다문화세입세출!J14+다문화세입세출!J15+다문화세입세출!J16</f>
        <v>83893570</v>
      </c>
      <c r="K8" s="202">
        <f>SUM(건강가정세입세출!K11:K15)+다문화세입세출!K12+다문화세입세출!K13+다문화세입세출!K14+다문화세입세출!K15+다문화세입세출!K16</f>
        <v>76426826</v>
      </c>
      <c r="L8" s="204">
        <f t="shared" si="1"/>
        <v>7466744</v>
      </c>
    </row>
    <row r="9" spans="1:13" ht="24.6" customHeight="1" x14ac:dyDescent="0.3">
      <c r="A9" s="193" t="s">
        <v>17</v>
      </c>
      <c r="B9" s="200" t="s">
        <v>17</v>
      </c>
      <c r="C9" s="201" t="s">
        <v>296</v>
      </c>
      <c r="D9" s="202">
        <f>SUM(다문화세입세출!D15)</f>
        <v>6910000</v>
      </c>
      <c r="E9" s="202">
        <f>SUM(다문화세입세출!E15)</f>
        <v>6910000</v>
      </c>
      <c r="F9" s="203">
        <f t="shared" si="0"/>
        <v>0</v>
      </c>
      <c r="G9" s="198" t="s">
        <v>18</v>
      </c>
      <c r="H9" s="200" t="s">
        <v>18</v>
      </c>
      <c r="I9" s="200" t="s">
        <v>19</v>
      </c>
      <c r="J9" s="202">
        <f>SUM(건강가정세입세출!J19)+다문화세입세출!J20</f>
        <v>44865400</v>
      </c>
      <c r="K9" s="202">
        <f>SUM(건강가정세입세출!K19)+다문화세입세출!K20</f>
        <v>44865400</v>
      </c>
      <c r="L9" s="204">
        <f t="shared" si="1"/>
        <v>0</v>
      </c>
    </row>
    <row r="10" spans="1:13" ht="24.6" customHeight="1" x14ac:dyDescent="0.3">
      <c r="A10" s="193" t="s">
        <v>20</v>
      </c>
      <c r="B10" s="200" t="s">
        <v>20</v>
      </c>
      <c r="C10" s="201" t="s">
        <v>21</v>
      </c>
      <c r="D10" s="202">
        <f>SUM(건강가정세입세출!D18)+다문화세입세출!D19</f>
        <v>959651</v>
      </c>
      <c r="E10" s="202">
        <f>SUM(건강가정세입세출!E18)+다문화세입세출!E19</f>
        <v>959651</v>
      </c>
      <c r="F10" s="203">
        <f t="shared" si="0"/>
        <v>0</v>
      </c>
      <c r="G10" s="198" t="s">
        <v>22</v>
      </c>
      <c r="H10" s="200" t="s">
        <v>22</v>
      </c>
      <c r="I10" s="200" t="s">
        <v>22</v>
      </c>
      <c r="J10" s="202">
        <f>SUM(건강가정세입세출!J29)+다문화세입세출!J44</f>
        <v>306879044</v>
      </c>
      <c r="K10" s="202">
        <f>SUM(건강가정세입세출!K29)+다문화세입세출!K44</f>
        <v>294037880</v>
      </c>
      <c r="L10" s="204">
        <f t="shared" si="1"/>
        <v>12841164</v>
      </c>
    </row>
    <row r="11" spans="1:13" ht="24.6" customHeight="1" x14ac:dyDescent="0.3">
      <c r="A11" s="193" t="s">
        <v>23</v>
      </c>
      <c r="B11" s="200" t="s">
        <v>23</v>
      </c>
      <c r="C11" s="201" t="s">
        <v>24</v>
      </c>
      <c r="D11" s="202">
        <f>SUM(건강가정세입세출!D22)+다문화세입세출!D23</f>
        <v>1730470</v>
      </c>
      <c r="E11" s="202">
        <f>SUM(건강가정세입세출!E22)+다문화세입세출!E23</f>
        <v>1959409</v>
      </c>
      <c r="F11" s="203">
        <f t="shared" si="0"/>
        <v>-228939</v>
      </c>
      <c r="G11" s="198" t="s">
        <v>25</v>
      </c>
      <c r="H11" s="200" t="s">
        <v>25</v>
      </c>
      <c r="I11" s="200" t="s">
        <v>25</v>
      </c>
      <c r="J11" s="202">
        <f>SUM(건강가정세입세출!J31)+다문화세입세출!J46</f>
        <v>2353573</v>
      </c>
      <c r="K11" s="202">
        <f>SUM(건강가정세입세출!K31)+다문화세입세출!K46</f>
        <v>2353573</v>
      </c>
      <c r="L11" s="204">
        <f t="shared" si="1"/>
        <v>0</v>
      </c>
    </row>
    <row r="12" spans="1:13" ht="24.6" customHeight="1" thickBot="1" x14ac:dyDescent="0.35">
      <c r="A12" s="205"/>
      <c r="B12" s="206"/>
      <c r="C12" s="207"/>
      <c r="D12" s="208"/>
      <c r="E12" s="208"/>
      <c r="F12" s="209"/>
      <c r="G12" s="210" t="s">
        <v>26</v>
      </c>
      <c r="H12" s="211" t="s">
        <v>26</v>
      </c>
      <c r="I12" s="211" t="s">
        <v>26</v>
      </c>
      <c r="J12" s="212">
        <f>SUM(건강가정세입세출!J33)+다문화세입세출!J48</f>
        <v>227624</v>
      </c>
      <c r="K12" s="212">
        <f>SUM(건강가정세입세출!K33)+다문화세입세출!K48</f>
        <v>0</v>
      </c>
      <c r="L12" s="213">
        <f t="shared" si="1"/>
        <v>227624</v>
      </c>
    </row>
    <row r="13" spans="1:13" ht="24.6" customHeight="1" thickTop="1" x14ac:dyDescent="0.3">
      <c r="D13" s="2"/>
      <c r="E13" s="2"/>
      <c r="F13" s="2"/>
      <c r="J13" s="2"/>
      <c r="K13" s="2"/>
      <c r="L13" s="2"/>
    </row>
    <row r="14" spans="1:13" ht="24.6" customHeight="1" x14ac:dyDescent="0.3">
      <c r="D14" s="1"/>
      <c r="E14" s="1"/>
      <c r="F14" s="1"/>
      <c r="J14" s="1"/>
      <c r="K14" s="1"/>
      <c r="L14" s="1"/>
    </row>
    <row r="15" spans="1:13" ht="24.6" customHeight="1" x14ac:dyDescent="0.3">
      <c r="D15" s="1"/>
    </row>
    <row r="16" spans="1:13" ht="24.6" customHeight="1" x14ac:dyDescent="0.3">
      <c r="D16" s="1"/>
    </row>
    <row r="106" spans="14:14" ht="24.6" customHeight="1" x14ac:dyDescent="0.3">
      <c r="N106" s="14" t="s">
        <v>115</v>
      </c>
    </row>
  </sheetData>
  <mergeCells count="5">
    <mergeCell ref="A3:F3"/>
    <mergeCell ref="G3:L3"/>
    <mergeCell ref="A5:C5"/>
    <mergeCell ref="G5:I5"/>
    <mergeCell ref="A1:L1"/>
  </mergeCells>
  <phoneticPr fontId="4" type="noConversion"/>
  <pageMargins left="0.2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A45"/>
  <sheetViews>
    <sheetView topLeftCell="C1" zoomScaleNormal="100" workbookViewId="0">
      <selection activeCell="L4" sqref="L4:L6"/>
    </sheetView>
  </sheetViews>
  <sheetFormatPr defaultRowHeight="16.5" x14ac:dyDescent="0.3"/>
  <cols>
    <col min="1" max="2" width="11.75" style="53" customWidth="1"/>
    <col min="3" max="3" width="17.875" style="53" customWidth="1"/>
    <col min="4" max="4" width="9" style="53"/>
    <col min="5" max="8" width="17.875" style="54" customWidth="1"/>
    <col min="9" max="9" width="13.25" style="21" customWidth="1"/>
    <col min="10" max="11" width="10.25" style="215" customWidth="1"/>
    <col min="12" max="12" width="13.25" style="215" customWidth="1"/>
    <col min="13" max="13" width="7.5" style="123" customWidth="1"/>
    <col min="14" max="17" width="11.375" style="123" customWidth="1"/>
    <col min="18" max="19" width="11.125" style="215" customWidth="1"/>
    <col min="20" max="20" width="14.25" style="215" customWidth="1"/>
    <col min="21" max="21" width="8.375" style="123" customWidth="1"/>
    <col min="22" max="25" width="11.25" style="123" customWidth="1"/>
    <col min="26" max="27" width="9" style="23"/>
  </cols>
  <sheetData>
    <row r="1" spans="1:25" ht="17.25" thickBot="1" x14ac:dyDescent="0.35">
      <c r="H1" s="55"/>
    </row>
    <row r="2" spans="1:25" s="23" customFormat="1" ht="38.25" customHeight="1" thickBot="1" x14ac:dyDescent="0.35">
      <c r="A2" s="318" t="s">
        <v>190</v>
      </c>
      <c r="B2" s="319"/>
      <c r="C2" s="319"/>
      <c r="D2" s="319"/>
      <c r="E2" s="319"/>
      <c r="F2" s="319"/>
      <c r="G2" s="319"/>
      <c r="H2" s="320"/>
      <c r="I2" s="21"/>
      <c r="J2" s="321" t="s">
        <v>279</v>
      </c>
      <c r="K2" s="322"/>
      <c r="L2" s="323"/>
      <c r="M2" s="304" t="s">
        <v>27</v>
      </c>
      <c r="N2" s="304" t="s">
        <v>156</v>
      </c>
      <c r="O2" s="304" t="s">
        <v>131</v>
      </c>
      <c r="P2" s="304" t="s">
        <v>132</v>
      </c>
      <c r="Q2" s="304" t="s">
        <v>133</v>
      </c>
      <c r="R2" s="316" t="s">
        <v>280</v>
      </c>
      <c r="S2" s="317"/>
      <c r="T2" s="317"/>
      <c r="U2" s="304" t="s">
        <v>27</v>
      </c>
      <c r="V2" s="304" t="s">
        <v>156</v>
      </c>
      <c r="W2" s="304" t="s">
        <v>131</v>
      </c>
      <c r="X2" s="304" t="s">
        <v>132</v>
      </c>
      <c r="Y2" s="304" t="s">
        <v>133</v>
      </c>
    </row>
    <row r="3" spans="1:25" s="23" customFormat="1" ht="17.25" thickBot="1" x14ac:dyDescent="0.35">
      <c r="A3" s="56"/>
      <c r="B3" s="56"/>
      <c r="C3" s="56"/>
      <c r="D3" s="56"/>
      <c r="E3" s="56"/>
      <c r="F3" s="56"/>
      <c r="G3" s="56"/>
      <c r="H3" s="56" t="s">
        <v>188</v>
      </c>
      <c r="I3" s="21"/>
      <c r="J3" s="76" t="s">
        <v>2</v>
      </c>
      <c r="K3" s="76" t="s">
        <v>3</v>
      </c>
      <c r="L3" s="76" t="s">
        <v>4</v>
      </c>
      <c r="M3" s="306"/>
      <c r="N3" s="306"/>
      <c r="O3" s="306"/>
      <c r="P3" s="306"/>
      <c r="Q3" s="306"/>
      <c r="R3" s="76" t="s">
        <v>2</v>
      </c>
      <c r="S3" s="76" t="s">
        <v>3</v>
      </c>
      <c r="T3" s="76" t="s">
        <v>4</v>
      </c>
      <c r="U3" s="306"/>
      <c r="V3" s="306"/>
      <c r="W3" s="306"/>
      <c r="X3" s="306"/>
      <c r="Y3" s="306"/>
    </row>
    <row r="4" spans="1:25" ht="21" customHeight="1" thickBot="1" x14ac:dyDescent="0.35">
      <c r="A4" s="57" t="s">
        <v>2</v>
      </c>
      <c r="B4" s="58" t="s">
        <v>3</v>
      </c>
      <c r="C4" s="59" t="s">
        <v>4</v>
      </c>
      <c r="D4" s="59" t="s">
        <v>27</v>
      </c>
      <c r="E4" s="60" t="s">
        <v>28</v>
      </c>
      <c r="F4" s="60" t="s">
        <v>29</v>
      </c>
      <c r="G4" s="60" t="s">
        <v>30</v>
      </c>
      <c r="H4" s="61" t="s">
        <v>31</v>
      </c>
      <c r="J4" s="304" t="s">
        <v>15</v>
      </c>
      <c r="K4" s="304" t="s">
        <v>15</v>
      </c>
      <c r="L4" s="304" t="s">
        <v>15</v>
      </c>
      <c r="M4" s="75" t="s">
        <v>33</v>
      </c>
      <c r="N4" s="124">
        <v>0</v>
      </c>
      <c r="O4" s="124">
        <v>2074000</v>
      </c>
      <c r="P4" s="124">
        <v>0</v>
      </c>
      <c r="Q4" s="124">
        <v>2074000</v>
      </c>
      <c r="R4" s="305" t="s">
        <v>15</v>
      </c>
      <c r="S4" s="305" t="s">
        <v>15</v>
      </c>
      <c r="T4" s="304" t="s">
        <v>15</v>
      </c>
      <c r="U4" s="75" t="s">
        <v>33</v>
      </c>
      <c r="V4" s="124">
        <v>0</v>
      </c>
      <c r="W4" s="124">
        <v>150000</v>
      </c>
      <c r="X4" s="124">
        <v>0</v>
      </c>
      <c r="Y4" s="124">
        <v>150000</v>
      </c>
    </row>
    <row r="5" spans="1:25" ht="21" customHeight="1" thickTop="1" x14ac:dyDescent="0.3">
      <c r="A5" s="324" t="s">
        <v>9</v>
      </c>
      <c r="B5" s="325" t="s">
        <v>104</v>
      </c>
      <c r="C5" s="325" t="s">
        <v>32</v>
      </c>
      <c r="D5" s="34" t="s">
        <v>33</v>
      </c>
      <c r="E5" s="62">
        <f>SUM(N7)+V7</f>
        <v>721788000</v>
      </c>
      <c r="F5" s="62"/>
      <c r="G5" s="62"/>
      <c r="H5" s="63">
        <f>SUM(E5:G5)</f>
        <v>721788000</v>
      </c>
      <c r="I5" s="22"/>
      <c r="J5" s="305"/>
      <c r="K5" s="305"/>
      <c r="L5" s="305"/>
      <c r="M5" s="76" t="s">
        <v>34</v>
      </c>
      <c r="N5" s="125">
        <v>0</v>
      </c>
      <c r="O5" s="125">
        <v>2074000</v>
      </c>
      <c r="P5" s="125">
        <v>0</v>
      </c>
      <c r="Q5" s="125">
        <v>2074000</v>
      </c>
      <c r="R5" s="305"/>
      <c r="S5" s="305"/>
      <c r="T5" s="305"/>
      <c r="U5" s="76" t="s">
        <v>34</v>
      </c>
      <c r="V5" s="125">
        <v>0</v>
      </c>
      <c r="W5" s="125">
        <v>150000</v>
      </c>
      <c r="X5" s="125">
        <v>0</v>
      </c>
      <c r="Y5" s="125">
        <v>150000</v>
      </c>
    </row>
    <row r="6" spans="1:25" ht="21" customHeight="1" x14ac:dyDescent="0.3">
      <c r="A6" s="293"/>
      <c r="B6" s="294"/>
      <c r="C6" s="294"/>
      <c r="D6" s="38" t="s">
        <v>34</v>
      </c>
      <c r="E6" s="64">
        <f>SUM(N8)+V8</f>
        <v>721788000</v>
      </c>
      <c r="F6" s="64"/>
      <c r="G6" s="64"/>
      <c r="H6" s="65">
        <f t="shared" ref="H6:H40" si="0">SUM(E6:G6)</f>
        <v>721788000</v>
      </c>
      <c r="I6" s="22"/>
      <c r="J6" s="306"/>
      <c r="K6" s="306"/>
      <c r="L6" s="306"/>
      <c r="M6" s="76" t="s">
        <v>35</v>
      </c>
      <c r="N6" s="125">
        <v>0</v>
      </c>
      <c r="O6" s="125">
        <v>0</v>
      </c>
      <c r="P6" s="125">
        <v>0</v>
      </c>
      <c r="Q6" s="125">
        <v>0</v>
      </c>
      <c r="R6" s="306"/>
      <c r="S6" s="306"/>
      <c r="T6" s="306"/>
      <c r="U6" s="76" t="s">
        <v>35</v>
      </c>
      <c r="V6" s="125">
        <v>0</v>
      </c>
      <c r="W6" s="125">
        <v>0</v>
      </c>
      <c r="X6" s="125">
        <v>0</v>
      </c>
      <c r="Y6" s="125">
        <v>0</v>
      </c>
    </row>
    <row r="7" spans="1:25" ht="21" customHeight="1" x14ac:dyDescent="0.3">
      <c r="A7" s="293"/>
      <c r="B7" s="294"/>
      <c r="C7" s="294"/>
      <c r="D7" s="38" t="s">
        <v>35</v>
      </c>
      <c r="E7" s="64">
        <f t="shared" ref="E7:E12" si="1">SUM(N9)+V9</f>
        <v>0</v>
      </c>
      <c r="F7" s="64"/>
      <c r="G7" s="64"/>
      <c r="H7" s="65">
        <f t="shared" si="0"/>
        <v>0</v>
      </c>
      <c r="I7" s="22"/>
      <c r="J7" s="304"/>
      <c r="K7" s="304"/>
      <c r="L7" s="304" t="s">
        <v>58</v>
      </c>
      <c r="M7" s="76" t="s">
        <v>33</v>
      </c>
      <c r="N7" s="125">
        <v>672368000</v>
      </c>
      <c r="O7" s="125">
        <v>0</v>
      </c>
      <c r="P7" s="125">
        <v>0</v>
      </c>
      <c r="Q7" s="125">
        <v>672368000</v>
      </c>
      <c r="R7" s="304"/>
      <c r="S7" s="304"/>
      <c r="T7" s="304" t="s">
        <v>58</v>
      </c>
      <c r="U7" s="76" t="s">
        <v>33</v>
      </c>
      <c r="V7" s="125">
        <v>49420000</v>
      </c>
      <c r="W7" s="125">
        <v>0</v>
      </c>
      <c r="X7" s="125">
        <v>0</v>
      </c>
      <c r="Y7" s="125">
        <v>49420000</v>
      </c>
    </row>
    <row r="8" spans="1:25" ht="21" customHeight="1" x14ac:dyDescent="0.3">
      <c r="A8" s="293" t="s">
        <v>9</v>
      </c>
      <c r="B8" s="294" t="s">
        <v>105</v>
      </c>
      <c r="C8" s="294" t="s">
        <v>36</v>
      </c>
      <c r="D8" s="38" t="s">
        <v>33</v>
      </c>
      <c r="E8" s="64">
        <f t="shared" si="1"/>
        <v>318838000</v>
      </c>
      <c r="F8" s="64">
        <f>SUM(O10)</f>
        <v>414000</v>
      </c>
      <c r="G8" s="64"/>
      <c r="H8" s="65">
        <f t="shared" si="0"/>
        <v>319252000</v>
      </c>
      <c r="I8" s="22"/>
      <c r="J8" s="305"/>
      <c r="K8" s="305"/>
      <c r="L8" s="305"/>
      <c r="M8" s="76" t="s">
        <v>34</v>
      </c>
      <c r="N8" s="125">
        <v>672368000</v>
      </c>
      <c r="O8" s="125">
        <v>0</v>
      </c>
      <c r="P8" s="125">
        <v>0</v>
      </c>
      <c r="Q8" s="125">
        <v>672368000</v>
      </c>
      <c r="R8" s="305"/>
      <c r="S8" s="305"/>
      <c r="T8" s="305"/>
      <c r="U8" s="76" t="s">
        <v>34</v>
      </c>
      <c r="V8" s="125">
        <v>49420000</v>
      </c>
      <c r="W8" s="125">
        <v>0</v>
      </c>
      <c r="X8" s="125">
        <v>0</v>
      </c>
      <c r="Y8" s="125">
        <v>49420000</v>
      </c>
    </row>
    <row r="9" spans="1:25" ht="21" customHeight="1" x14ac:dyDescent="0.3">
      <c r="A9" s="293"/>
      <c r="B9" s="294"/>
      <c r="C9" s="294"/>
      <c r="D9" s="38" t="s">
        <v>34</v>
      </c>
      <c r="E9" s="64">
        <f t="shared" si="1"/>
        <v>318838000</v>
      </c>
      <c r="F9" s="64">
        <f>SUM(O11)</f>
        <v>414000</v>
      </c>
      <c r="G9" s="64"/>
      <c r="H9" s="65">
        <f t="shared" si="0"/>
        <v>319252000</v>
      </c>
      <c r="I9" s="22"/>
      <c r="J9" s="305"/>
      <c r="K9" s="305"/>
      <c r="L9" s="306"/>
      <c r="M9" s="76" t="s">
        <v>35</v>
      </c>
      <c r="N9" s="125">
        <v>0</v>
      </c>
      <c r="O9" s="125">
        <v>0</v>
      </c>
      <c r="P9" s="125">
        <v>0</v>
      </c>
      <c r="Q9" s="125">
        <v>0</v>
      </c>
      <c r="R9" s="305"/>
      <c r="S9" s="305"/>
      <c r="T9" s="306"/>
      <c r="U9" s="76" t="s">
        <v>35</v>
      </c>
      <c r="V9" s="125">
        <v>0</v>
      </c>
      <c r="W9" s="125">
        <v>0</v>
      </c>
      <c r="X9" s="125">
        <v>0</v>
      </c>
      <c r="Y9" s="125">
        <v>0</v>
      </c>
    </row>
    <row r="10" spans="1:25" ht="21" customHeight="1" x14ac:dyDescent="0.3">
      <c r="A10" s="293"/>
      <c r="B10" s="294"/>
      <c r="C10" s="294"/>
      <c r="D10" s="38" t="s">
        <v>35</v>
      </c>
      <c r="E10" s="64">
        <f t="shared" si="1"/>
        <v>0</v>
      </c>
      <c r="F10" s="64">
        <f>SUM(O12)</f>
        <v>0</v>
      </c>
      <c r="G10" s="64"/>
      <c r="H10" s="65">
        <f t="shared" si="0"/>
        <v>0</v>
      </c>
      <c r="I10" s="22"/>
      <c r="J10" s="305"/>
      <c r="K10" s="305"/>
      <c r="L10" s="304" t="s">
        <v>120</v>
      </c>
      <c r="M10" s="76" t="s">
        <v>33</v>
      </c>
      <c r="N10" s="125">
        <v>81538000</v>
      </c>
      <c r="O10" s="125">
        <v>414000</v>
      </c>
      <c r="P10" s="125">
        <v>0</v>
      </c>
      <c r="Q10" s="125">
        <v>81952000</v>
      </c>
      <c r="R10" s="305" t="s">
        <v>9</v>
      </c>
      <c r="S10" s="305" t="s">
        <v>9</v>
      </c>
      <c r="T10" s="304" t="s">
        <v>120</v>
      </c>
      <c r="U10" s="76" t="s">
        <v>33</v>
      </c>
      <c r="V10" s="125">
        <v>237300000</v>
      </c>
      <c r="W10" s="125">
        <v>0</v>
      </c>
      <c r="X10" s="125">
        <v>0</v>
      </c>
      <c r="Y10" s="125">
        <v>237300000</v>
      </c>
    </row>
    <row r="11" spans="1:25" ht="21" customHeight="1" x14ac:dyDescent="0.3">
      <c r="A11" s="293" t="s">
        <v>9</v>
      </c>
      <c r="B11" s="294" t="s">
        <v>105</v>
      </c>
      <c r="C11" s="294" t="s">
        <v>37</v>
      </c>
      <c r="D11" s="38" t="s">
        <v>33</v>
      </c>
      <c r="E11" s="64">
        <f t="shared" si="1"/>
        <v>20000000</v>
      </c>
      <c r="F11" s="64"/>
      <c r="G11" s="64"/>
      <c r="H11" s="65">
        <f t="shared" si="0"/>
        <v>20000000</v>
      </c>
      <c r="I11" s="22"/>
      <c r="J11" s="305"/>
      <c r="K11" s="305"/>
      <c r="L11" s="305"/>
      <c r="M11" s="76" t="s">
        <v>34</v>
      </c>
      <c r="N11" s="125">
        <v>81538000</v>
      </c>
      <c r="O11" s="125">
        <v>414000</v>
      </c>
      <c r="P11" s="125">
        <v>0</v>
      </c>
      <c r="Q11" s="125">
        <v>81952000</v>
      </c>
      <c r="R11" s="305"/>
      <c r="S11" s="305"/>
      <c r="T11" s="305"/>
      <c r="U11" s="76" t="s">
        <v>34</v>
      </c>
      <c r="V11" s="125">
        <v>237300000</v>
      </c>
      <c r="W11" s="125">
        <v>0</v>
      </c>
      <c r="X11" s="125">
        <v>0</v>
      </c>
      <c r="Y11" s="125">
        <v>237300000</v>
      </c>
    </row>
    <row r="12" spans="1:25" ht="21" customHeight="1" x14ac:dyDescent="0.3">
      <c r="A12" s="293"/>
      <c r="B12" s="294"/>
      <c r="C12" s="294"/>
      <c r="D12" s="38" t="s">
        <v>34</v>
      </c>
      <c r="E12" s="64">
        <f t="shared" si="1"/>
        <v>20000000</v>
      </c>
      <c r="F12" s="64"/>
      <c r="G12" s="64"/>
      <c r="H12" s="65">
        <f t="shared" si="0"/>
        <v>20000000</v>
      </c>
      <c r="I12" s="22"/>
      <c r="J12" s="305"/>
      <c r="K12" s="305"/>
      <c r="L12" s="306"/>
      <c r="M12" s="76" t="s">
        <v>35</v>
      </c>
      <c r="N12" s="125">
        <v>0</v>
      </c>
      <c r="O12" s="125">
        <v>0</v>
      </c>
      <c r="P12" s="125">
        <v>0</v>
      </c>
      <c r="Q12" s="125">
        <v>0</v>
      </c>
      <c r="R12" s="306"/>
      <c r="S12" s="306"/>
      <c r="T12" s="306"/>
      <c r="U12" s="76" t="s">
        <v>35</v>
      </c>
      <c r="V12" s="125">
        <v>0</v>
      </c>
      <c r="W12" s="125">
        <v>0</v>
      </c>
      <c r="X12" s="125">
        <v>0</v>
      </c>
      <c r="Y12" s="125">
        <v>0</v>
      </c>
    </row>
    <row r="13" spans="1:25" ht="21" customHeight="1" x14ac:dyDescent="0.3">
      <c r="A13" s="293"/>
      <c r="B13" s="294"/>
      <c r="C13" s="294"/>
      <c r="D13" s="38" t="s">
        <v>35</v>
      </c>
      <c r="E13" s="64">
        <f t="shared" ref="E13" si="2">SUM(N15)+V15</f>
        <v>0</v>
      </c>
      <c r="F13" s="64"/>
      <c r="G13" s="64"/>
      <c r="H13" s="65">
        <f t="shared" si="0"/>
        <v>0</v>
      </c>
      <c r="I13" s="22"/>
      <c r="J13" s="305"/>
      <c r="K13" s="305"/>
      <c r="L13" s="304" t="s">
        <v>119</v>
      </c>
      <c r="M13" s="76" t="s">
        <v>33</v>
      </c>
      <c r="N13" s="125">
        <v>5000000</v>
      </c>
      <c r="O13" s="125">
        <v>0</v>
      </c>
      <c r="P13" s="125">
        <v>0</v>
      </c>
      <c r="Q13" s="125">
        <v>5000000</v>
      </c>
      <c r="R13" s="305"/>
      <c r="S13" s="305"/>
      <c r="T13" s="304" t="s">
        <v>119</v>
      </c>
      <c r="U13" s="76" t="s">
        <v>33</v>
      </c>
      <c r="V13" s="125">
        <v>15000000</v>
      </c>
      <c r="W13" s="125">
        <v>0</v>
      </c>
      <c r="X13" s="125">
        <v>0</v>
      </c>
      <c r="Y13" s="125">
        <v>15000000</v>
      </c>
    </row>
    <row r="14" spans="1:25" ht="21" customHeight="1" x14ac:dyDescent="0.3">
      <c r="A14" s="293" t="s">
        <v>9</v>
      </c>
      <c r="B14" s="294" t="s">
        <v>105</v>
      </c>
      <c r="C14" s="294" t="s">
        <v>38</v>
      </c>
      <c r="D14" s="38" t="s">
        <v>33</v>
      </c>
      <c r="E14" s="64">
        <f>SUM(N16)+V16</f>
        <v>67893720</v>
      </c>
      <c r="F14" s="64"/>
      <c r="G14" s="64"/>
      <c r="H14" s="65">
        <f t="shared" si="0"/>
        <v>67893720</v>
      </c>
      <c r="I14" s="22"/>
      <c r="J14" s="305"/>
      <c r="K14" s="305"/>
      <c r="L14" s="305"/>
      <c r="M14" s="76" t="s">
        <v>34</v>
      </c>
      <c r="N14" s="125">
        <v>5000000</v>
      </c>
      <c r="O14" s="125">
        <v>0</v>
      </c>
      <c r="P14" s="125">
        <v>0</v>
      </c>
      <c r="Q14" s="125">
        <v>5000000</v>
      </c>
      <c r="R14" s="305"/>
      <c r="S14" s="305"/>
      <c r="T14" s="305"/>
      <c r="U14" s="76" t="s">
        <v>34</v>
      </c>
      <c r="V14" s="125">
        <v>15000000</v>
      </c>
      <c r="W14" s="125">
        <v>0</v>
      </c>
      <c r="X14" s="125">
        <v>0</v>
      </c>
      <c r="Y14" s="125">
        <v>15000000</v>
      </c>
    </row>
    <row r="15" spans="1:25" ht="21" customHeight="1" x14ac:dyDescent="0.3">
      <c r="A15" s="293"/>
      <c r="B15" s="294"/>
      <c r="C15" s="294"/>
      <c r="D15" s="38" t="s">
        <v>34</v>
      </c>
      <c r="E15" s="64">
        <f>SUM(N17)+V17</f>
        <v>67893720</v>
      </c>
      <c r="F15" s="64"/>
      <c r="G15" s="64"/>
      <c r="H15" s="65">
        <f t="shared" si="0"/>
        <v>67893720</v>
      </c>
      <c r="I15" s="22"/>
      <c r="J15" s="305"/>
      <c r="K15" s="305"/>
      <c r="L15" s="306"/>
      <c r="M15" s="76" t="s">
        <v>35</v>
      </c>
      <c r="N15" s="125">
        <v>0</v>
      </c>
      <c r="O15" s="125">
        <v>0</v>
      </c>
      <c r="P15" s="125">
        <v>0</v>
      </c>
      <c r="Q15" s="125">
        <v>0</v>
      </c>
      <c r="R15" s="305"/>
      <c r="S15" s="305"/>
      <c r="T15" s="306"/>
      <c r="U15" s="76" t="s">
        <v>35</v>
      </c>
      <c r="V15" s="125">
        <v>0</v>
      </c>
      <c r="W15" s="125">
        <v>0</v>
      </c>
      <c r="X15" s="125">
        <v>0</v>
      </c>
      <c r="Y15" s="125">
        <v>0</v>
      </c>
    </row>
    <row r="16" spans="1:25" ht="21" customHeight="1" x14ac:dyDescent="0.3">
      <c r="A16" s="293"/>
      <c r="B16" s="294"/>
      <c r="C16" s="294"/>
      <c r="D16" s="38" t="s">
        <v>35</v>
      </c>
      <c r="E16" s="64">
        <f>SUM(N18)+V18</f>
        <v>0</v>
      </c>
      <c r="F16" s="64"/>
      <c r="G16" s="64"/>
      <c r="H16" s="65">
        <f t="shared" si="0"/>
        <v>0</v>
      </c>
      <c r="I16" s="22"/>
      <c r="J16" s="305" t="s">
        <v>9</v>
      </c>
      <c r="K16" s="305" t="s">
        <v>9</v>
      </c>
      <c r="L16" s="304" t="s">
        <v>38</v>
      </c>
      <c r="M16" s="76" t="s">
        <v>33</v>
      </c>
      <c r="N16" s="125">
        <v>21543720</v>
      </c>
      <c r="O16" s="125">
        <v>0</v>
      </c>
      <c r="P16" s="125">
        <v>0</v>
      </c>
      <c r="Q16" s="125">
        <v>21543720</v>
      </c>
      <c r="R16" s="305"/>
      <c r="S16" s="305"/>
      <c r="T16" s="304" t="s">
        <v>38</v>
      </c>
      <c r="U16" s="76" t="s">
        <v>33</v>
      </c>
      <c r="V16" s="125">
        <v>46350000</v>
      </c>
      <c r="W16" s="125">
        <v>0</v>
      </c>
      <c r="X16" s="125">
        <v>0</v>
      </c>
      <c r="Y16" s="125">
        <v>46350000</v>
      </c>
    </row>
    <row r="17" spans="1:25" ht="21" customHeight="1" x14ac:dyDescent="0.3">
      <c r="A17" s="293" t="s">
        <v>12</v>
      </c>
      <c r="B17" s="294" t="s">
        <v>12</v>
      </c>
      <c r="C17" s="294" t="s">
        <v>13</v>
      </c>
      <c r="D17" s="38" t="s">
        <v>33</v>
      </c>
      <c r="E17" s="64"/>
      <c r="F17" s="64">
        <f>SUM(O25)</f>
        <v>53270000</v>
      </c>
      <c r="G17" s="64"/>
      <c r="H17" s="65">
        <f t="shared" si="0"/>
        <v>53270000</v>
      </c>
      <c r="I17" s="22"/>
      <c r="J17" s="305"/>
      <c r="K17" s="305"/>
      <c r="L17" s="305"/>
      <c r="M17" s="76" t="s">
        <v>34</v>
      </c>
      <c r="N17" s="125">
        <v>21543720</v>
      </c>
      <c r="O17" s="125">
        <v>0</v>
      </c>
      <c r="P17" s="125">
        <v>0</v>
      </c>
      <c r="Q17" s="125">
        <v>21543720</v>
      </c>
      <c r="R17" s="305"/>
      <c r="S17" s="305"/>
      <c r="T17" s="305"/>
      <c r="U17" s="76" t="s">
        <v>34</v>
      </c>
      <c r="V17" s="125">
        <v>46350000</v>
      </c>
      <c r="W17" s="125">
        <v>0</v>
      </c>
      <c r="X17" s="125">
        <v>0</v>
      </c>
      <c r="Y17" s="125">
        <v>46350000</v>
      </c>
    </row>
    <row r="18" spans="1:25" ht="21" customHeight="1" x14ac:dyDescent="0.3">
      <c r="A18" s="293"/>
      <c r="B18" s="294"/>
      <c r="C18" s="294"/>
      <c r="D18" s="38" t="s">
        <v>34</v>
      </c>
      <c r="E18" s="64"/>
      <c r="F18" s="64">
        <f>SUM(O26)</f>
        <v>53270000</v>
      </c>
      <c r="G18" s="64"/>
      <c r="H18" s="65">
        <f t="shared" si="0"/>
        <v>53270000</v>
      </c>
      <c r="I18" s="22"/>
      <c r="J18" s="306"/>
      <c r="K18" s="306"/>
      <c r="L18" s="306"/>
      <c r="M18" s="76" t="s">
        <v>35</v>
      </c>
      <c r="N18" s="125">
        <v>0</v>
      </c>
      <c r="O18" s="125">
        <v>0</v>
      </c>
      <c r="P18" s="125">
        <v>0</v>
      </c>
      <c r="Q18" s="125">
        <v>0</v>
      </c>
      <c r="R18" s="305"/>
      <c r="S18" s="305"/>
      <c r="T18" s="306"/>
      <c r="U18" s="76" t="s">
        <v>35</v>
      </c>
      <c r="V18" s="125">
        <v>0</v>
      </c>
      <c r="W18" s="125">
        <v>0</v>
      </c>
      <c r="X18" s="125">
        <v>0</v>
      </c>
      <c r="Y18" s="125">
        <v>0</v>
      </c>
    </row>
    <row r="19" spans="1:25" ht="21" customHeight="1" x14ac:dyDescent="0.3">
      <c r="A19" s="293"/>
      <c r="B19" s="294"/>
      <c r="C19" s="294"/>
      <c r="D19" s="38" t="s">
        <v>35</v>
      </c>
      <c r="E19" s="64"/>
      <c r="F19" s="64">
        <f>SUM(O27)</f>
        <v>0</v>
      </c>
      <c r="G19" s="64"/>
      <c r="H19" s="65">
        <f t="shared" si="0"/>
        <v>0</v>
      </c>
      <c r="I19" s="22"/>
      <c r="J19" s="304"/>
      <c r="K19" s="304"/>
      <c r="L19" s="304" t="s">
        <v>40</v>
      </c>
      <c r="M19" s="76" t="s">
        <v>33</v>
      </c>
      <c r="N19" s="125">
        <v>0</v>
      </c>
      <c r="O19" s="125">
        <v>0</v>
      </c>
      <c r="P19" s="125">
        <v>6610000</v>
      </c>
      <c r="Q19" s="125">
        <v>6610000</v>
      </c>
      <c r="R19" s="305" t="s">
        <v>20</v>
      </c>
      <c r="S19" s="305" t="s">
        <v>20</v>
      </c>
      <c r="T19" s="304" t="s">
        <v>21</v>
      </c>
      <c r="U19" s="76" t="s">
        <v>33</v>
      </c>
      <c r="V19" s="125">
        <v>0</v>
      </c>
      <c r="W19" s="125">
        <v>402292</v>
      </c>
      <c r="X19" s="125">
        <v>0</v>
      </c>
      <c r="Y19" s="125">
        <v>402292</v>
      </c>
    </row>
    <row r="20" spans="1:25" ht="21" customHeight="1" x14ac:dyDescent="0.3">
      <c r="A20" s="293" t="s">
        <v>113</v>
      </c>
      <c r="B20" s="294" t="s">
        <v>113</v>
      </c>
      <c r="C20" s="294" t="s">
        <v>191</v>
      </c>
      <c r="D20" s="38" t="s">
        <v>33</v>
      </c>
      <c r="E20" s="64"/>
      <c r="F20" s="64">
        <f>SUM(O4+W4)</f>
        <v>2224000</v>
      </c>
      <c r="G20" s="64"/>
      <c r="H20" s="65">
        <f t="shared" si="0"/>
        <v>2224000</v>
      </c>
      <c r="J20" s="305"/>
      <c r="K20" s="305"/>
      <c r="L20" s="305"/>
      <c r="M20" s="76" t="s">
        <v>34</v>
      </c>
      <c r="N20" s="125">
        <v>0</v>
      </c>
      <c r="O20" s="125">
        <v>0</v>
      </c>
      <c r="P20" s="125">
        <v>6610000</v>
      </c>
      <c r="Q20" s="125">
        <v>6610000</v>
      </c>
      <c r="R20" s="305"/>
      <c r="S20" s="305"/>
      <c r="T20" s="305"/>
      <c r="U20" s="76" t="s">
        <v>34</v>
      </c>
      <c r="V20" s="125">
        <v>0</v>
      </c>
      <c r="W20" s="125">
        <v>402292</v>
      </c>
      <c r="X20" s="125">
        <v>0</v>
      </c>
      <c r="Y20" s="125">
        <v>402292</v>
      </c>
    </row>
    <row r="21" spans="1:25" ht="21" customHeight="1" x14ac:dyDescent="0.3">
      <c r="A21" s="293"/>
      <c r="B21" s="294"/>
      <c r="C21" s="294"/>
      <c r="D21" s="38" t="s">
        <v>34</v>
      </c>
      <c r="E21" s="64"/>
      <c r="F21" s="64">
        <f>SUM(O5+W5)</f>
        <v>2224000</v>
      </c>
      <c r="G21" s="64"/>
      <c r="H21" s="65">
        <f t="shared" si="0"/>
        <v>2224000</v>
      </c>
      <c r="J21" s="305"/>
      <c r="K21" s="305"/>
      <c r="L21" s="306"/>
      <c r="M21" s="76" t="s">
        <v>35</v>
      </c>
      <c r="N21" s="125">
        <v>0</v>
      </c>
      <c r="O21" s="125">
        <v>0</v>
      </c>
      <c r="P21" s="125">
        <v>0</v>
      </c>
      <c r="Q21" s="125">
        <v>0</v>
      </c>
      <c r="R21" s="306"/>
      <c r="S21" s="306"/>
      <c r="T21" s="306"/>
      <c r="U21" s="76" t="s">
        <v>35</v>
      </c>
      <c r="V21" s="125">
        <v>0</v>
      </c>
      <c r="W21" s="125">
        <v>0</v>
      </c>
      <c r="X21" s="125">
        <v>0</v>
      </c>
      <c r="Y21" s="125">
        <v>0</v>
      </c>
    </row>
    <row r="22" spans="1:25" ht="21" customHeight="1" x14ac:dyDescent="0.3">
      <c r="A22" s="293"/>
      <c r="B22" s="294"/>
      <c r="C22" s="294"/>
      <c r="D22" s="38" t="s">
        <v>35</v>
      </c>
      <c r="E22" s="64"/>
      <c r="F22" s="64">
        <f>SUM(O6+W6)</f>
        <v>0</v>
      </c>
      <c r="G22" s="64"/>
      <c r="H22" s="65">
        <f t="shared" si="0"/>
        <v>0</v>
      </c>
      <c r="J22" s="305" t="s">
        <v>17</v>
      </c>
      <c r="K22" s="305" t="s">
        <v>17</v>
      </c>
      <c r="L22" s="304" t="s">
        <v>39</v>
      </c>
      <c r="M22" s="76" t="s">
        <v>33</v>
      </c>
      <c r="N22" s="125">
        <v>0</v>
      </c>
      <c r="O22" s="125">
        <v>0</v>
      </c>
      <c r="P22" s="125">
        <v>300000</v>
      </c>
      <c r="Q22" s="125">
        <v>300000</v>
      </c>
      <c r="R22" s="216"/>
      <c r="S22" s="216"/>
      <c r="T22" s="304" t="s">
        <v>24</v>
      </c>
      <c r="U22" s="76" t="s">
        <v>33</v>
      </c>
      <c r="V22" s="125">
        <v>70593</v>
      </c>
      <c r="W22" s="125">
        <v>224</v>
      </c>
      <c r="X22" s="125">
        <v>0</v>
      </c>
      <c r="Y22" s="125">
        <v>70817</v>
      </c>
    </row>
    <row r="23" spans="1:25" ht="21" customHeight="1" x14ac:dyDescent="0.3">
      <c r="A23" s="293" t="s">
        <v>17</v>
      </c>
      <c r="B23" s="294" t="s">
        <v>17</v>
      </c>
      <c r="C23" s="294" t="s">
        <v>107</v>
      </c>
      <c r="D23" s="38" t="s">
        <v>33</v>
      </c>
      <c r="E23" s="64"/>
      <c r="F23" s="64"/>
      <c r="G23" s="64">
        <f t="shared" ref="G23:G28" si="3">SUM(Q19)</f>
        <v>6610000</v>
      </c>
      <c r="H23" s="65">
        <f t="shared" si="0"/>
        <v>6610000</v>
      </c>
      <c r="J23" s="305"/>
      <c r="K23" s="305"/>
      <c r="L23" s="305"/>
      <c r="M23" s="76" t="s">
        <v>34</v>
      </c>
      <c r="N23" s="125">
        <v>0</v>
      </c>
      <c r="O23" s="125">
        <v>0</v>
      </c>
      <c r="P23" s="125">
        <v>300000</v>
      </c>
      <c r="Q23" s="125">
        <v>300000</v>
      </c>
      <c r="R23" s="216"/>
      <c r="S23" s="216"/>
      <c r="T23" s="305"/>
      <c r="U23" s="76" t="s">
        <v>34</v>
      </c>
      <c r="V23" s="125">
        <v>70593</v>
      </c>
      <c r="W23" s="125">
        <v>224</v>
      </c>
      <c r="X23" s="125">
        <v>0</v>
      </c>
      <c r="Y23" s="125">
        <v>70817</v>
      </c>
    </row>
    <row r="24" spans="1:25" ht="21" customHeight="1" x14ac:dyDescent="0.3">
      <c r="A24" s="293"/>
      <c r="B24" s="294"/>
      <c r="C24" s="294"/>
      <c r="D24" s="38" t="s">
        <v>34</v>
      </c>
      <c r="E24" s="64"/>
      <c r="F24" s="64"/>
      <c r="G24" s="64">
        <f t="shared" si="3"/>
        <v>6610000</v>
      </c>
      <c r="H24" s="65">
        <f t="shared" si="0"/>
        <v>6610000</v>
      </c>
      <c r="J24" s="306"/>
      <c r="K24" s="306"/>
      <c r="L24" s="306"/>
      <c r="M24" s="76" t="s">
        <v>35</v>
      </c>
      <c r="N24" s="125">
        <v>0</v>
      </c>
      <c r="O24" s="125">
        <v>0</v>
      </c>
      <c r="P24" s="125">
        <v>0</v>
      </c>
      <c r="Q24" s="125">
        <v>0</v>
      </c>
      <c r="R24" s="216"/>
      <c r="S24" s="216"/>
      <c r="T24" s="306"/>
      <c r="U24" s="76" t="s">
        <v>35</v>
      </c>
      <c r="V24" s="125">
        <v>0</v>
      </c>
      <c r="W24" s="125">
        <v>0</v>
      </c>
      <c r="X24" s="125">
        <v>0</v>
      </c>
      <c r="Y24" s="125">
        <v>0</v>
      </c>
    </row>
    <row r="25" spans="1:25" ht="21" customHeight="1" x14ac:dyDescent="0.3">
      <c r="A25" s="293"/>
      <c r="B25" s="294"/>
      <c r="C25" s="294"/>
      <c r="D25" s="38" t="s">
        <v>35</v>
      </c>
      <c r="E25" s="64"/>
      <c r="F25" s="64"/>
      <c r="G25" s="64">
        <f t="shared" si="3"/>
        <v>0</v>
      </c>
      <c r="H25" s="65">
        <f t="shared" si="0"/>
        <v>0</v>
      </c>
      <c r="J25" s="304" t="s">
        <v>12</v>
      </c>
      <c r="K25" s="304" t="s">
        <v>12</v>
      </c>
      <c r="L25" s="304" t="s">
        <v>13</v>
      </c>
      <c r="M25" s="76" t="s">
        <v>33</v>
      </c>
      <c r="N25" s="125">
        <v>0</v>
      </c>
      <c r="O25" s="125">
        <v>53270000</v>
      </c>
      <c r="P25" s="125">
        <v>0</v>
      </c>
      <c r="Q25" s="125">
        <v>53270000</v>
      </c>
      <c r="R25" s="305" t="s">
        <v>23</v>
      </c>
      <c r="S25" s="305" t="s">
        <v>23</v>
      </c>
      <c r="T25" s="304" t="s">
        <v>98</v>
      </c>
      <c r="U25" s="76" t="s">
        <v>33</v>
      </c>
      <c r="V25" s="125">
        <v>6235</v>
      </c>
      <c r="W25" s="125">
        <v>0</v>
      </c>
      <c r="X25" s="125">
        <v>0</v>
      </c>
      <c r="Y25" s="125">
        <v>6235</v>
      </c>
    </row>
    <row r="26" spans="1:25" ht="21" customHeight="1" x14ac:dyDescent="0.3">
      <c r="A26" s="293" t="s">
        <v>17</v>
      </c>
      <c r="B26" s="294" t="s">
        <v>17</v>
      </c>
      <c r="C26" s="294" t="s">
        <v>108</v>
      </c>
      <c r="D26" s="38" t="s">
        <v>33</v>
      </c>
      <c r="E26" s="64"/>
      <c r="F26" s="64"/>
      <c r="G26" s="64">
        <f t="shared" si="3"/>
        <v>300000</v>
      </c>
      <c r="H26" s="65">
        <f t="shared" si="0"/>
        <v>300000</v>
      </c>
      <c r="J26" s="305"/>
      <c r="K26" s="305"/>
      <c r="L26" s="305"/>
      <c r="M26" s="76" t="s">
        <v>34</v>
      </c>
      <c r="N26" s="125">
        <v>0</v>
      </c>
      <c r="O26" s="125">
        <v>53270000</v>
      </c>
      <c r="P26" s="125">
        <v>0</v>
      </c>
      <c r="Q26" s="125">
        <v>53270000</v>
      </c>
      <c r="R26" s="305"/>
      <c r="S26" s="305"/>
      <c r="T26" s="305"/>
      <c r="U26" s="76" t="s">
        <v>34</v>
      </c>
      <c r="V26" s="125">
        <v>6235</v>
      </c>
      <c r="W26" s="125">
        <v>2135</v>
      </c>
      <c r="X26" s="125">
        <v>0</v>
      </c>
      <c r="Y26" s="125">
        <v>8370</v>
      </c>
    </row>
    <row r="27" spans="1:25" ht="21" customHeight="1" x14ac:dyDescent="0.3">
      <c r="A27" s="293"/>
      <c r="B27" s="294"/>
      <c r="C27" s="294"/>
      <c r="D27" s="38" t="s">
        <v>34</v>
      </c>
      <c r="E27" s="64"/>
      <c r="F27" s="64"/>
      <c r="G27" s="64">
        <f t="shared" si="3"/>
        <v>300000</v>
      </c>
      <c r="H27" s="65">
        <f t="shared" si="0"/>
        <v>300000</v>
      </c>
      <c r="J27" s="306"/>
      <c r="K27" s="306"/>
      <c r="L27" s="306"/>
      <c r="M27" s="76" t="s">
        <v>35</v>
      </c>
      <c r="N27" s="125">
        <v>0</v>
      </c>
      <c r="O27" s="125">
        <v>0</v>
      </c>
      <c r="P27" s="125">
        <v>0</v>
      </c>
      <c r="Q27" s="125">
        <v>0</v>
      </c>
      <c r="R27" s="306"/>
      <c r="S27" s="306"/>
      <c r="T27" s="306"/>
      <c r="U27" s="76" t="s">
        <v>35</v>
      </c>
      <c r="V27" s="125">
        <v>0</v>
      </c>
      <c r="W27" s="125">
        <v>-2135</v>
      </c>
      <c r="X27" s="125">
        <v>0</v>
      </c>
      <c r="Y27" s="125">
        <v>-1235</v>
      </c>
    </row>
    <row r="28" spans="1:25" s="23" customFormat="1" ht="21" customHeight="1" x14ac:dyDescent="0.3">
      <c r="A28" s="293"/>
      <c r="B28" s="294"/>
      <c r="C28" s="294"/>
      <c r="D28" s="38" t="s">
        <v>35</v>
      </c>
      <c r="E28" s="64"/>
      <c r="F28" s="64"/>
      <c r="G28" s="64">
        <f t="shared" si="3"/>
        <v>0</v>
      </c>
      <c r="H28" s="65">
        <f t="shared" si="0"/>
        <v>0</v>
      </c>
      <c r="I28" s="21"/>
      <c r="J28" s="304" t="s">
        <v>20</v>
      </c>
      <c r="K28" s="304" t="s">
        <v>20</v>
      </c>
      <c r="L28" s="304" t="s">
        <v>21</v>
      </c>
      <c r="M28" s="76" t="s">
        <v>33</v>
      </c>
      <c r="N28" s="125">
        <v>0</v>
      </c>
      <c r="O28" s="125">
        <v>226535</v>
      </c>
      <c r="P28" s="125">
        <v>330824</v>
      </c>
      <c r="Q28" s="125">
        <v>557359</v>
      </c>
      <c r="R28" s="295" t="s">
        <v>151</v>
      </c>
      <c r="S28" s="296"/>
      <c r="T28" s="297"/>
      <c r="U28" s="75" t="s">
        <v>33</v>
      </c>
      <c r="V28" s="124">
        <f>SUMIF($U$4:$U$27,$U28,V$4:V$27)</f>
        <v>348146828</v>
      </c>
      <c r="W28" s="124">
        <f t="shared" ref="W28:Y28" si="4">SUMIF($U$4:$U$27,$U28,W$4:W$27)</f>
        <v>552516</v>
      </c>
      <c r="X28" s="124">
        <f t="shared" si="4"/>
        <v>0</v>
      </c>
      <c r="Y28" s="124">
        <f t="shared" si="4"/>
        <v>348699344</v>
      </c>
    </row>
    <row r="29" spans="1:25" s="23" customFormat="1" ht="21" customHeight="1" x14ac:dyDescent="0.3">
      <c r="A29" s="293" t="s">
        <v>20</v>
      </c>
      <c r="B29" s="294" t="s">
        <v>20</v>
      </c>
      <c r="C29" s="294" t="s">
        <v>21</v>
      </c>
      <c r="D29" s="38" t="s">
        <v>33</v>
      </c>
      <c r="E29" s="64">
        <f>SUM(N28)+V19</f>
        <v>0</v>
      </c>
      <c r="F29" s="64">
        <f>SUM(O28)+W19</f>
        <v>628827</v>
      </c>
      <c r="G29" s="64">
        <f t="shared" ref="G29:G34" si="5">SUM(P28)</f>
        <v>330824</v>
      </c>
      <c r="H29" s="65">
        <f t="shared" si="0"/>
        <v>959651</v>
      </c>
      <c r="I29" s="21"/>
      <c r="J29" s="305"/>
      <c r="K29" s="305"/>
      <c r="L29" s="305"/>
      <c r="M29" s="76" t="s">
        <v>34</v>
      </c>
      <c r="N29" s="125">
        <v>0</v>
      </c>
      <c r="O29" s="125">
        <v>226535</v>
      </c>
      <c r="P29" s="125">
        <v>330824</v>
      </c>
      <c r="Q29" s="125">
        <v>557359</v>
      </c>
      <c r="R29" s="298"/>
      <c r="S29" s="299"/>
      <c r="T29" s="300"/>
      <c r="U29" s="76" t="s">
        <v>34</v>
      </c>
      <c r="V29" s="124">
        <f t="shared" ref="V29:Y30" si="6">SUMIF($U$4:$U$27,$U29,V$4:V$27)</f>
        <v>348146828</v>
      </c>
      <c r="W29" s="124">
        <f t="shared" si="6"/>
        <v>554651</v>
      </c>
      <c r="X29" s="124">
        <f t="shared" si="6"/>
        <v>0</v>
      </c>
      <c r="Y29" s="124">
        <f t="shared" si="6"/>
        <v>348701479</v>
      </c>
    </row>
    <row r="30" spans="1:25" s="23" customFormat="1" ht="21" customHeight="1" x14ac:dyDescent="0.3">
      <c r="A30" s="293"/>
      <c r="B30" s="294"/>
      <c r="C30" s="294"/>
      <c r="D30" s="38" t="s">
        <v>34</v>
      </c>
      <c r="E30" s="64">
        <f>SUM(N29)+V20</f>
        <v>0</v>
      </c>
      <c r="F30" s="64">
        <f>SUM(O29)+W20</f>
        <v>628827</v>
      </c>
      <c r="G30" s="64">
        <f t="shared" si="5"/>
        <v>330824</v>
      </c>
      <c r="H30" s="65">
        <f t="shared" si="0"/>
        <v>959651</v>
      </c>
      <c r="I30" s="21"/>
      <c r="J30" s="306"/>
      <c r="K30" s="306"/>
      <c r="L30" s="306"/>
      <c r="M30" s="76" t="s">
        <v>35</v>
      </c>
      <c r="N30" s="125">
        <v>0</v>
      </c>
      <c r="O30" s="125">
        <v>0</v>
      </c>
      <c r="P30" s="125">
        <v>0</v>
      </c>
      <c r="Q30" s="125">
        <v>0</v>
      </c>
      <c r="R30" s="301"/>
      <c r="S30" s="302"/>
      <c r="T30" s="303"/>
      <c r="U30" s="76" t="s">
        <v>35</v>
      </c>
      <c r="V30" s="124">
        <f t="shared" si="6"/>
        <v>0</v>
      </c>
      <c r="W30" s="124">
        <f t="shared" si="6"/>
        <v>-2135</v>
      </c>
      <c r="X30" s="124">
        <f t="shared" si="6"/>
        <v>0</v>
      </c>
      <c r="Y30" s="124">
        <f t="shared" si="6"/>
        <v>-1235</v>
      </c>
    </row>
    <row r="31" spans="1:25" ht="21" customHeight="1" x14ac:dyDescent="0.3">
      <c r="A31" s="293"/>
      <c r="B31" s="294"/>
      <c r="C31" s="294"/>
      <c r="D31" s="38" t="s">
        <v>35</v>
      </c>
      <c r="E31" s="64">
        <f t="shared" ref="E31:F31" si="7">SUM(N30)+V21</f>
        <v>0</v>
      </c>
      <c r="F31" s="64">
        <f t="shared" si="7"/>
        <v>0</v>
      </c>
      <c r="G31" s="64">
        <f t="shared" si="5"/>
        <v>0</v>
      </c>
      <c r="H31" s="65">
        <f t="shared" si="0"/>
        <v>0</v>
      </c>
      <c r="J31" s="304"/>
      <c r="K31" s="304"/>
      <c r="L31" s="304" t="s">
        <v>98</v>
      </c>
      <c r="M31" s="76" t="s">
        <v>33</v>
      </c>
      <c r="N31" s="125">
        <v>0</v>
      </c>
      <c r="O31" s="125">
        <v>0</v>
      </c>
      <c r="P31" s="125">
        <v>0</v>
      </c>
      <c r="Q31" s="125">
        <v>0</v>
      </c>
    </row>
    <row r="32" spans="1:25" ht="21" customHeight="1" x14ac:dyDescent="0.3">
      <c r="A32" s="293" t="s">
        <v>23</v>
      </c>
      <c r="B32" s="294" t="s">
        <v>23</v>
      </c>
      <c r="C32" s="294" t="s">
        <v>106</v>
      </c>
      <c r="D32" s="38" t="s">
        <v>33</v>
      </c>
      <c r="E32" s="64">
        <f>SUM(N31)+V25</f>
        <v>6235</v>
      </c>
      <c r="F32" s="64">
        <f t="shared" ref="E32:F34" si="8">SUM(O31)+W25</f>
        <v>0</v>
      </c>
      <c r="G32" s="64">
        <f t="shared" si="5"/>
        <v>0</v>
      </c>
      <c r="H32" s="65">
        <f t="shared" si="0"/>
        <v>6235</v>
      </c>
      <c r="J32" s="305"/>
      <c r="K32" s="305"/>
      <c r="L32" s="305"/>
      <c r="M32" s="76" t="s">
        <v>34</v>
      </c>
      <c r="N32" s="125">
        <v>162336</v>
      </c>
      <c r="O32" s="125">
        <v>485</v>
      </c>
      <c r="P32" s="125">
        <v>1536</v>
      </c>
      <c r="Q32" s="125">
        <v>164357</v>
      </c>
    </row>
    <row r="33" spans="1:25" ht="21" customHeight="1" x14ac:dyDescent="0.3">
      <c r="A33" s="293"/>
      <c r="B33" s="294"/>
      <c r="C33" s="294"/>
      <c r="D33" s="38" t="s">
        <v>34</v>
      </c>
      <c r="E33" s="64">
        <f t="shared" si="8"/>
        <v>168571</v>
      </c>
      <c r="F33" s="64">
        <f t="shared" si="8"/>
        <v>2620</v>
      </c>
      <c r="G33" s="64">
        <f t="shared" si="5"/>
        <v>1536</v>
      </c>
      <c r="H33" s="65">
        <f t="shared" si="0"/>
        <v>172727</v>
      </c>
      <c r="J33" s="305"/>
      <c r="K33" s="305"/>
      <c r="L33" s="306"/>
      <c r="M33" s="76" t="s">
        <v>35</v>
      </c>
      <c r="N33" s="125">
        <v>-162336</v>
      </c>
      <c r="O33" s="125">
        <v>-485</v>
      </c>
      <c r="P33" s="125">
        <v>-1536</v>
      </c>
      <c r="Q33" s="125">
        <v>-164357</v>
      </c>
    </row>
    <row r="34" spans="1:25" ht="21" customHeight="1" x14ac:dyDescent="0.3">
      <c r="A34" s="293"/>
      <c r="B34" s="294"/>
      <c r="C34" s="294"/>
      <c r="D34" s="38" t="s">
        <v>35</v>
      </c>
      <c r="E34" s="64">
        <f t="shared" si="8"/>
        <v>-162336</v>
      </c>
      <c r="F34" s="64">
        <f t="shared" si="8"/>
        <v>-2620</v>
      </c>
      <c r="G34" s="64">
        <f t="shared" si="5"/>
        <v>-1536</v>
      </c>
      <c r="H34" s="65">
        <f t="shared" si="0"/>
        <v>-166492</v>
      </c>
      <c r="J34" s="305" t="s">
        <v>23</v>
      </c>
      <c r="K34" s="305" t="s">
        <v>23</v>
      </c>
      <c r="L34" s="304" t="s">
        <v>24</v>
      </c>
      <c r="M34" s="76" t="s">
        <v>33</v>
      </c>
      <c r="N34" s="125">
        <v>0</v>
      </c>
      <c r="O34" s="125">
        <v>1722100</v>
      </c>
      <c r="P34" s="125">
        <v>0</v>
      </c>
      <c r="Q34" s="125">
        <v>1722100</v>
      </c>
    </row>
    <row r="35" spans="1:25" ht="21" customHeight="1" x14ac:dyDescent="0.3">
      <c r="A35" s="293" t="s">
        <v>23</v>
      </c>
      <c r="B35" s="294" t="s">
        <v>23</v>
      </c>
      <c r="C35" s="294" t="s">
        <v>24</v>
      </c>
      <c r="D35" s="38" t="s">
        <v>33</v>
      </c>
      <c r="E35" s="64">
        <f>SUM(N34)+V22</f>
        <v>70593</v>
      </c>
      <c r="F35" s="64">
        <f>SUM(O34)+W22</f>
        <v>1722324</v>
      </c>
      <c r="G35" s="64"/>
      <c r="H35" s="65">
        <f t="shared" si="0"/>
        <v>1792917</v>
      </c>
      <c r="J35" s="305"/>
      <c r="K35" s="305"/>
      <c r="L35" s="305"/>
      <c r="M35" s="76" t="s">
        <v>34</v>
      </c>
      <c r="N35" s="125">
        <v>0</v>
      </c>
      <c r="O35" s="125">
        <v>1722100</v>
      </c>
      <c r="P35" s="125">
        <v>0</v>
      </c>
      <c r="Q35" s="125">
        <v>1722100</v>
      </c>
    </row>
    <row r="36" spans="1:25" ht="21" customHeight="1" x14ac:dyDescent="0.3">
      <c r="A36" s="293"/>
      <c r="B36" s="294"/>
      <c r="C36" s="294"/>
      <c r="D36" s="38" t="s">
        <v>34</v>
      </c>
      <c r="E36" s="64">
        <f t="shared" ref="E36:F37" si="9">SUM(N35)+V23</f>
        <v>70593</v>
      </c>
      <c r="F36" s="64">
        <f t="shared" si="9"/>
        <v>1722324</v>
      </c>
      <c r="G36" s="64"/>
      <c r="H36" s="65">
        <f t="shared" si="0"/>
        <v>1792917</v>
      </c>
      <c r="J36" s="306"/>
      <c r="K36" s="306"/>
      <c r="L36" s="306"/>
      <c r="M36" s="76" t="s">
        <v>35</v>
      </c>
      <c r="N36" s="125">
        <v>0</v>
      </c>
      <c r="O36" s="125">
        <v>0</v>
      </c>
      <c r="P36" s="125">
        <v>0</v>
      </c>
      <c r="Q36" s="125">
        <v>0</v>
      </c>
    </row>
    <row r="37" spans="1:25" s="25" customFormat="1" ht="21" customHeight="1" x14ac:dyDescent="0.3">
      <c r="A37" s="293"/>
      <c r="B37" s="294"/>
      <c r="C37" s="294"/>
      <c r="D37" s="38" t="s">
        <v>35</v>
      </c>
      <c r="E37" s="64">
        <f t="shared" si="9"/>
        <v>0</v>
      </c>
      <c r="F37" s="64">
        <f t="shared" si="9"/>
        <v>0</v>
      </c>
      <c r="G37" s="64"/>
      <c r="H37" s="65">
        <f t="shared" si="0"/>
        <v>0</v>
      </c>
      <c r="I37" s="24"/>
      <c r="J37" s="295" t="s">
        <v>151</v>
      </c>
      <c r="K37" s="296"/>
      <c r="L37" s="297"/>
      <c r="M37" s="75" t="s">
        <v>33</v>
      </c>
      <c r="N37" s="124">
        <f t="shared" ref="N37:Q39" si="10">SUMIF($M$4:$M$36,$M37,N$4:N$36)</f>
        <v>780449720</v>
      </c>
      <c r="O37" s="124">
        <f t="shared" si="10"/>
        <v>57706635</v>
      </c>
      <c r="P37" s="124">
        <f t="shared" si="10"/>
        <v>7240824</v>
      </c>
      <c r="Q37" s="124">
        <f t="shared" si="10"/>
        <v>845397179</v>
      </c>
      <c r="R37" s="215"/>
      <c r="S37" s="215"/>
      <c r="T37" s="215"/>
      <c r="U37" s="123"/>
      <c r="V37" s="126"/>
      <c r="W37" s="126"/>
      <c r="X37" s="126"/>
      <c r="Y37" s="126"/>
    </row>
    <row r="38" spans="1:25" s="25" customFormat="1" ht="21" customHeight="1" x14ac:dyDescent="0.3">
      <c r="A38" s="307" t="s">
        <v>31</v>
      </c>
      <c r="B38" s="308"/>
      <c r="C38" s="309"/>
      <c r="D38" s="66" t="s">
        <v>33</v>
      </c>
      <c r="E38" s="67">
        <f t="shared" ref="E38:G39" si="11">SUMIF($D$5:$D$37,$D38,E$5:E$37)</f>
        <v>1128596548</v>
      </c>
      <c r="F38" s="67">
        <f t="shared" si="11"/>
        <v>58259151</v>
      </c>
      <c r="G38" s="67">
        <f t="shared" si="11"/>
        <v>7240824</v>
      </c>
      <c r="H38" s="65">
        <f t="shared" si="0"/>
        <v>1194096523</v>
      </c>
      <c r="I38" s="24"/>
      <c r="J38" s="298"/>
      <c r="K38" s="299"/>
      <c r="L38" s="300"/>
      <c r="M38" s="76" t="s">
        <v>34</v>
      </c>
      <c r="N38" s="124">
        <f t="shared" si="10"/>
        <v>780612056</v>
      </c>
      <c r="O38" s="124">
        <f t="shared" si="10"/>
        <v>57707120</v>
      </c>
      <c r="P38" s="124">
        <f t="shared" si="10"/>
        <v>7242360</v>
      </c>
      <c r="Q38" s="124">
        <f t="shared" si="10"/>
        <v>845561536</v>
      </c>
      <c r="R38" s="215"/>
      <c r="S38" s="215"/>
      <c r="T38" s="215"/>
      <c r="U38" s="123"/>
      <c r="V38" s="126"/>
      <c r="W38" s="126"/>
      <c r="X38" s="126"/>
      <c r="Y38" s="126"/>
    </row>
    <row r="39" spans="1:25" s="25" customFormat="1" ht="21" customHeight="1" x14ac:dyDescent="0.3">
      <c r="A39" s="310"/>
      <c r="B39" s="311"/>
      <c r="C39" s="312"/>
      <c r="D39" s="66" t="s">
        <v>34</v>
      </c>
      <c r="E39" s="67">
        <f t="shared" si="11"/>
        <v>1128758884</v>
      </c>
      <c r="F39" s="67">
        <f t="shared" si="11"/>
        <v>58261771</v>
      </c>
      <c r="G39" s="67">
        <f t="shared" si="11"/>
        <v>7242360</v>
      </c>
      <c r="H39" s="65">
        <f t="shared" si="0"/>
        <v>1194263015</v>
      </c>
      <c r="I39" s="24"/>
      <c r="J39" s="301"/>
      <c r="K39" s="302"/>
      <c r="L39" s="303"/>
      <c r="M39" s="76" t="s">
        <v>35</v>
      </c>
      <c r="N39" s="124">
        <f t="shared" si="10"/>
        <v>-162336</v>
      </c>
      <c r="O39" s="124">
        <f t="shared" si="10"/>
        <v>-485</v>
      </c>
      <c r="P39" s="124">
        <f t="shared" si="10"/>
        <v>-1536</v>
      </c>
      <c r="Q39" s="124">
        <f t="shared" si="10"/>
        <v>-164357</v>
      </c>
      <c r="R39" s="215"/>
      <c r="S39" s="215"/>
      <c r="T39" s="215"/>
      <c r="U39" s="123"/>
      <c r="V39" s="126"/>
      <c r="W39" s="126"/>
      <c r="X39" s="126"/>
      <c r="Y39" s="126"/>
    </row>
    <row r="40" spans="1:25" ht="21" customHeight="1" thickBot="1" x14ac:dyDescent="0.35">
      <c r="A40" s="313"/>
      <c r="B40" s="314"/>
      <c r="C40" s="315"/>
      <c r="D40" s="68" t="s">
        <v>35</v>
      </c>
      <c r="E40" s="69">
        <f>E38-E39</f>
        <v>-162336</v>
      </c>
      <c r="F40" s="69">
        <f>F38-F39</f>
        <v>-2620</v>
      </c>
      <c r="G40" s="70">
        <f>G38-G39</f>
        <v>-1536</v>
      </c>
      <c r="H40" s="71">
        <f t="shared" si="0"/>
        <v>-166492</v>
      </c>
    </row>
    <row r="42" spans="1:25" x14ac:dyDescent="0.3">
      <c r="T42" s="217"/>
    </row>
    <row r="43" spans="1:25" s="25" customFormat="1" ht="20.25" x14ac:dyDescent="0.3">
      <c r="A43" s="53"/>
      <c r="B43" s="53"/>
      <c r="C43" s="53"/>
      <c r="D43" s="53"/>
      <c r="E43" s="54"/>
      <c r="F43" s="54"/>
      <c r="G43" s="54"/>
      <c r="H43" s="54"/>
      <c r="I43" s="24"/>
      <c r="J43" s="215"/>
      <c r="K43" s="215"/>
      <c r="L43" s="215"/>
      <c r="M43" s="123"/>
      <c r="N43" s="123"/>
      <c r="O43" s="123"/>
      <c r="P43" s="123"/>
      <c r="Q43" s="123"/>
      <c r="R43" s="215"/>
      <c r="S43" s="215"/>
      <c r="T43" s="215"/>
      <c r="U43" s="123"/>
      <c r="V43" s="123"/>
      <c r="W43" s="123"/>
      <c r="X43" s="123"/>
      <c r="Y43" s="123"/>
    </row>
    <row r="44" spans="1:25" s="25" customFormat="1" ht="20.25" x14ac:dyDescent="0.3">
      <c r="A44" s="53"/>
      <c r="B44" s="53"/>
      <c r="C44" s="53"/>
      <c r="D44" s="53"/>
      <c r="E44" s="54"/>
      <c r="F44" s="54"/>
      <c r="G44" s="54"/>
      <c r="H44" s="54"/>
      <c r="I44" s="24"/>
      <c r="J44" s="215"/>
      <c r="K44" s="215"/>
      <c r="L44" s="215"/>
      <c r="M44" s="123"/>
      <c r="N44" s="123"/>
      <c r="O44" s="123"/>
      <c r="P44" s="123"/>
      <c r="Q44" s="123"/>
      <c r="R44" s="215"/>
      <c r="S44" s="215"/>
      <c r="T44" s="215"/>
      <c r="U44" s="123"/>
      <c r="V44" s="123"/>
      <c r="W44" s="123"/>
      <c r="X44" s="123"/>
      <c r="Y44" s="123"/>
    </row>
    <row r="45" spans="1:25" s="25" customFormat="1" ht="20.25" x14ac:dyDescent="0.3">
      <c r="A45" s="53"/>
      <c r="B45" s="53"/>
      <c r="C45" s="53"/>
      <c r="D45" s="53"/>
      <c r="E45" s="54"/>
      <c r="F45" s="54"/>
      <c r="G45" s="54"/>
      <c r="H45" s="54"/>
      <c r="I45" s="24"/>
      <c r="J45" s="215"/>
      <c r="K45" s="215"/>
      <c r="L45" s="215"/>
      <c r="M45" s="123"/>
      <c r="N45" s="123"/>
      <c r="O45" s="123"/>
      <c r="P45" s="123"/>
      <c r="Q45" s="123"/>
      <c r="R45" s="215"/>
      <c r="S45" s="215"/>
      <c r="T45" s="215"/>
      <c r="U45" s="123"/>
      <c r="V45" s="123"/>
      <c r="W45" s="123"/>
      <c r="X45" s="123"/>
      <c r="Y45" s="123"/>
    </row>
  </sheetData>
  <mergeCells count="104">
    <mergeCell ref="A2:H2"/>
    <mergeCell ref="R10:R12"/>
    <mergeCell ref="S10:S12"/>
    <mergeCell ref="T10:T12"/>
    <mergeCell ref="R13:R15"/>
    <mergeCell ref="S13:S15"/>
    <mergeCell ref="T13:T15"/>
    <mergeCell ref="U2:U3"/>
    <mergeCell ref="V2:V3"/>
    <mergeCell ref="M2:M3"/>
    <mergeCell ref="N2:N3"/>
    <mergeCell ref="O2:O3"/>
    <mergeCell ref="P2:P3"/>
    <mergeCell ref="Q2:Q3"/>
    <mergeCell ref="J2:L2"/>
    <mergeCell ref="J4:J6"/>
    <mergeCell ref="K4:K6"/>
    <mergeCell ref="L4:L6"/>
    <mergeCell ref="A5:A7"/>
    <mergeCell ref="B5:B7"/>
    <mergeCell ref="C5:C7"/>
    <mergeCell ref="A8:A10"/>
    <mergeCell ref="B8:B10"/>
    <mergeCell ref="C8:C10"/>
    <mergeCell ref="R28:T30"/>
    <mergeCell ref="R25:R27"/>
    <mergeCell ref="S25:S27"/>
    <mergeCell ref="T25:T27"/>
    <mergeCell ref="R19:R21"/>
    <mergeCell ref="S19:S21"/>
    <mergeCell ref="T19:T21"/>
    <mergeCell ref="R16:R18"/>
    <mergeCell ref="S16:S18"/>
    <mergeCell ref="T16:T18"/>
    <mergeCell ref="W2:W3"/>
    <mergeCell ref="X2:X3"/>
    <mergeCell ref="Y2:Y3"/>
    <mergeCell ref="R2:T2"/>
    <mergeCell ref="R4:R6"/>
    <mergeCell ref="S4:S6"/>
    <mergeCell ref="T4:T6"/>
    <mergeCell ref="R7:R9"/>
    <mergeCell ref="S7:S9"/>
    <mergeCell ref="T7:T9"/>
    <mergeCell ref="J16:J18"/>
    <mergeCell ref="K16:K18"/>
    <mergeCell ref="L16:L18"/>
    <mergeCell ref="L7:L9"/>
    <mergeCell ref="J10:J12"/>
    <mergeCell ref="K10:K12"/>
    <mergeCell ref="L10:L12"/>
    <mergeCell ref="J13:J15"/>
    <mergeCell ref="K13:K15"/>
    <mergeCell ref="L13:L15"/>
    <mergeCell ref="J7:J9"/>
    <mergeCell ref="K7:K9"/>
    <mergeCell ref="T22:T24"/>
    <mergeCell ref="L22:L24"/>
    <mergeCell ref="A20:A22"/>
    <mergeCell ref="B20:B22"/>
    <mergeCell ref="C20:C22"/>
    <mergeCell ref="A35:A37"/>
    <mergeCell ref="B35:B37"/>
    <mergeCell ref="C35:C37"/>
    <mergeCell ref="A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J19:J21"/>
    <mergeCell ref="K19:K21"/>
    <mergeCell ref="L19:L21"/>
    <mergeCell ref="A11:A13"/>
    <mergeCell ref="B11:B13"/>
    <mergeCell ref="C11:C13"/>
    <mergeCell ref="A14:A16"/>
    <mergeCell ref="B14:B16"/>
    <mergeCell ref="C14:C16"/>
    <mergeCell ref="J37:L39"/>
    <mergeCell ref="L34:L36"/>
    <mergeCell ref="K34:K36"/>
    <mergeCell ref="J34:J36"/>
    <mergeCell ref="L31:L33"/>
    <mergeCell ref="K31:K33"/>
    <mergeCell ref="J31:J33"/>
    <mergeCell ref="L28:L30"/>
    <mergeCell ref="K28:K30"/>
    <mergeCell ref="J28:J30"/>
    <mergeCell ref="A17:A19"/>
    <mergeCell ref="B17:B19"/>
    <mergeCell ref="C17:C19"/>
    <mergeCell ref="L25:L27"/>
    <mergeCell ref="K25:K27"/>
    <mergeCell ref="J25:J27"/>
    <mergeCell ref="K22:K24"/>
    <mergeCell ref="J22:J24"/>
  </mergeCells>
  <phoneticPr fontId="4" type="noConversion"/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160"/>
  <sheetViews>
    <sheetView zoomScaleNormal="100" workbookViewId="0">
      <selection activeCell="F14" sqref="F14"/>
    </sheetView>
  </sheetViews>
  <sheetFormatPr defaultRowHeight="16.5" x14ac:dyDescent="0.3"/>
  <cols>
    <col min="1" max="2" width="13.5" style="48" customWidth="1"/>
    <col min="3" max="3" width="25.25" style="48" customWidth="1"/>
    <col min="4" max="4" width="9" style="48"/>
    <col min="5" max="8" width="15.875" style="49" customWidth="1"/>
    <col min="9" max="9" width="12.25" style="128" customWidth="1"/>
    <col min="10" max="12" width="8.75" style="139" customWidth="1"/>
    <col min="13" max="13" width="6.25" style="139" customWidth="1"/>
    <col min="14" max="14" width="11" style="139" customWidth="1"/>
    <col min="15" max="15" width="9.875" style="139" customWidth="1"/>
    <col min="16" max="16" width="9.375" style="139" customWidth="1"/>
    <col min="17" max="19" width="9.5" style="139" customWidth="1"/>
    <col min="20" max="20" width="6" style="139" customWidth="1"/>
    <col min="21" max="21" width="11.375" style="139" customWidth="1"/>
    <col min="22" max="22" width="9" style="139" customWidth="1"/>
    <col min="23" max="23" width="9.25" style="139" customWidth="1"/>
  </cols>
  <sheetData>
    <row r="1" spans="1:23" ht="33.75" customHeight="1" thickBot="1" x14ac:dyDescent="0.35">
      <c r="A1" s="354" t="s">
        <v>189</v>
      </c>
      <c r="B1" s="355"/>
      <c r="C1" s="355"/>
      <c r="D1" s="355"/>
      <c r="E1" s="355"/>
      <c r="F1" s="355"/>
      <c r="G1" s="355"/>
      <c r="H1" s="356"/>
      <c r="I1" s="127"/>
      <c r="J1" s="334" t="s">
        <v>281</v>
      </c>
      <c r="K1" s="335"/>
      <c r="L1" s="335"/>
      <c r="M1" s="328" t="s">
        <v>27</v>
      </c>
      <c r="N1" s="328" t="s">
        <v>130</v>
      </c>
      <c r="O1" s="328" t="s">
        <v>131</v>
      </c>
      <c r="P1" s="328" t="s">
        <v>132</v>
      </c>
      <c r="Q1" s="334" t="s">
        <v>282</v>
      </c>
      <c r="R1" s="335"/>
      <c r="S1" s="335"/>
      <c r="T1" s="328" t="s">
        <v>27</v>
      </c>
      <c r="U1" s="328" t="s">
        <v>156</v>
      </c>
      <c r="V1" s="328" t="s">
        <v>131</v>
      </c>
      <c r="W1" s="328" t="s">
        <v>132</v>
      </c>
    </row>
    <row r="2" spans="1:23" ht="17.25" thickBot="1" x14ac:dyDescent="0.35">
      <c r="A2" s="27"/>
      <c r="B2" s="28"/>
      <c r="C2" s="28"/>
      <c r="D2" s="28"/>
      <c r="E2" s="28"/>
      <c r="F2" s="28"/>
      <c r="G2" s="28"/>
      <c r="H2" s="28" t="s">
        <v>188</v>
      </c>
      <c r="J2" s="132" t="s">
        <v>2</v>
      </c>
      <c r="K2" s="132" t="s">
        <v>3</v>
      </c>
      <c r="L2" s="132" t="s">
        <v>4</v>
      </c>
      <c r="M2" s="329"/>
      <c r="N2" s="329"/>
      <c r="O2" s="329"/>
      <c r="P2" s="329"/>
      <c r="Q2" s="132" t="s">
        <v>2</v>
      </c>
      <c r="R2" s="132" t="s">
        <v>3</v>
      </c>
      <c r="S2" s="132" t="s">
        <v>4</v>
      </c>
      <c r="T2" s="329"/>
      <c r="U2" s="329"/>
      <c r="V2" s="329"/>
      <c r="W2" s="329"/>
    </row>
    <row r="3" spans="1:23" ht="18" thickTop="1" thickBot="1" x14ac:dyDescent="0.35">
      <c r="A3" s="29" t="s">
        <v>2</v>
      </c>
      <c r="B3" s="30" t="s">
        <v>3</v>
      </c>
      <c r="C3" s="31" t="s">
        <v>4</v>
      </c>
      <c r="D3" s="31" t="s">
        <v>27</v>
      </c>
      <c r="E3" s="32" t="s">
        <v>28</v>
      </c>
      <c r="F3" s="32" t="s">
        <v>29</v>
      </c>
      <c r="G3" s="32" t="s">
        <v>30</v>
      </c>
      <c r="H3" s="33" t="s">
        <v>31</v>
      </c>
      <c r="I3" s="128" t="str">
        <f>A4</f>
        <v>사무비</v>
      </c>
      <c r="J3" s="328" t="s">
        <v>179</v>
      </c>
      <c r="K3" s="328" t="s">
        <v>176</v>
      </c>
      <c r="L3" s="328" t="s">
        <v>60</v>
      </c>
      <c r="M3" s="134" t="s">
        <v>33</v>
      </c>
      <c r="N3" s="135">
        <v>381884860</v>
      </c>
      <c r="O3" s="135">
        <v>1646000</v>
      </c>
      <c r="P3" s="135">
        <v>0</v>
      </c>
      <c r="Q3" s="328" t="s">
        <v>10</v>
      </c>
      <c r="R3" s="328" t="s">
        <v>176</v>
      </c>
      <c r="S3" s="328" t="s">
        <v>170</v>
      </c>
      <c r="T3" s="132" t="s">
        <v>33</v>
      </c>
      <c r="U3" s="136">
        <v>124280850</v>
      </c>
      <c r="V3" s="136">
        <v>0</v>
      </c>
      <c r="W3" s="137">
        <v>0</v>
      </c>
    </row>
    <row r="4" spans="1:23" ht="17.25" thickTop="1" x14ac:dyDescent="0.3">
      <c r="A4" s="330" t="s">
        <v>10</v>
      </c>
      <c r="B4" s="325" t="s">
        <v>11</v>
      </c>
      <c r="C4" s="325" t="s">
        <v>102</v>
      </c>
      <c r="D4" s="34" t="s">
        <v>33</v>
      </c>
      <c r="E4" s="35">
        <f t="shared" ref="E4:E18" si="0">SUM(N3)+U3</f>
        <v>506165710</v>
      </c>
      <c r="F4" s="36">
        <f>SUM(O3)</f>
        <v>1646000</v>
      </c>
      <c r="G4" s="36">
        <f>SUM(P3)</f>
        <v>0</v>
      </c>
      <c r="H4" s="37">
        <f>SUM(E4:G4)</f>
        <v>507811710</v>
      </c>
      <c r="I4" s="128" t="str">
        <f>A4</f>
        <v>사무비</v>
      </c>
      <c r="J4" s="327"/>
      <c r="K4" s="327"/>
      <c r="L4" s="327"/>
      <c r="M4" s="132" t="s">
        <v>34</v>
      </c>
      <c r="N4" s="136">
        <v>365903298</v>
      </c>
      <c r="O4" s="136">
        <v>1646000</v>
      </c>
      <c r="P4" s="136">
        <v>0</v>
      </c>
      <c r="Q4" s="327"/>
      <c r="R4" s="327"/>
      <c r="S4" s="327"/>
      <c r="T4" s="132" t="s">
        <v>34</v>
      </c>
      <c r="U4" s="136">
        <v>122269350</v>
      </c>
      <c r="V4" s="136">
        <v>0</v>
      </c>
      <c r="W4" s="137">
        <v>0</v>
      </c>
    </row>
    <row r="5" spans="1:23" x14ac:dyDescent="0.3">
      <c r="A5" s="326"/>
      <c r="B5" s="294"/>
      <c r="C5" s="294"/>
      <c r="D5" s="38" t="s">
        <v>34</v>
      </c>
      <c r="E5" s="39">
        <f t="shared" si="0"/>
        <v>488172648</v>
      </c>
      <c r="F5" s="40">
        <f>SUM(O4)</f>
        <v>1646000</v>
      </c>
      <c r="G5" s="40">
        <f>SUM(P4)</f>
        <v>0</v>
      </c>
      <c r="H5" s="41">
        <f>SUM(E5:G5)</f>
        <v>489818648</v>
      </c>
      <c r="I5" s="128" t="str">
        <f>A4</f>
        <v>사무비</v>
      </c>
      <c r="J5" s="327"/>
      <c r="K5" s="327"/>
      <c r="L5" s="329"/>
      <c r="M5" s="132" t="s">
        <v>35</v>
      </c>
      <c r="N5" s="136">
        <v>15981562</v>
      </c>
      <c r="O5" s="136">
        <v>0</v>
      </c>
      <c r="P5" s="136">
        <v>0</v>
      </c>
      <c r="Q5" s="327"/>
      <c r="R5" s="327"/>
      <c r="S5" s="329"/>
      <c r="T5" s="132" t="s">
        <v>35</v>
      </c>
      <c r="U5" s="136">
        <v>2011500</v>
      </c>
      <c r="V5" s="136">
        <v>0</v>
      </c>
      <c r="W5" s="137">
        <v>0</v>
      </c>
    </row>
    <row r="6" spans="1:23" ht="16.5" customHeight="1" x14ac:dyDescent="0.3">
      <c r="A6" s="326"/>
      <c r="B6" s="294"/>
      <c r="C6" s="294"/>
      <c r="D6" s="38" t="s">
        <v>35</v>
      </c>
      <c r="E6" s="39">
        <f t="shared" si="0"/>
        <v>17993062</v>
      </c>
      <c r="F6" s="40">
        <f t="shared" ref="F6:F18" si="1">SUM(O5)</f>
        <v>0</v>
      </c>
      <c r="G6" s="40">
        <f t="shared" ref="G6:G18" si="2">SUM(P5)</f>
        <v>0</v>
      </c>
      <c r="H6" s="41">
        <f t="shared" ref="H6:H132" si="3">SUM(E6:G6)</f>
        <v>17993062</v>
      </c>
      <c r="I6" s="128" t="str">
        <f>A7</f>
        <v>사무비</v>
      </c>
      <c r="J6" s="327"/>
      <c r="K6" s="327"/>
      <c r="L6" s="328" t="s">
        <v>41</v>
      </c>
      <c r="M6" s="132" t="s">
        <v>33</v>
      </c>
      <c r="N6" s="136">
        <v>77354860</v>
      </c>
      <c r="O6" s="136">
        <v>15344140</v>
      </c>
      <c r="P6" s="136">
        <v>0</v>
      </c>
      <c r="Q6" s="327"/>
      <c r="R6" s="327"/>
      <c r="S6" s="328" t="s">
        <v>171</v>
      </c>
      <c r="T6" s="132" t="s">
        <v>33</v>
      </c>
      <c r="U6" s="136">
        <v>15683850</v>
      </c>
      <c r="V6" s="136">
        <v>0</v>
      </c>
      <c r="W6" s="137">
        <v>0</v>
      </c>
    </row>
    <row r="7" spans="1:23" x14ac:dyDescent="0.3">
      <c r="A7" s="326" t="s">
        <v>10</v>
      </c>
      <c r="B7" s="294" t="s">
        <v>11</v>
      </c>
      <c r="C7" s="294" t="s">
        <v>110</v>
      </c>
      <c r="D7" s="38" t="s">
        <v>33</v>
      </c>
      <c r="E7" s="39">
        <f t="shared" si="0"/>
        <v>93038710</v>
      </c>
      <c r="F7" s="40">
        <f t="shared" si="1"/>
        <v>15344140</v>
      </c>
      <c r="G7" s="40">
        <f t="shared" si="2"/>
        <v>0</v>
      </c>
      <c r="H7" s="41">
        <f t="shared" ref="H7:H9" si="4">SUM(E7:G7)</f>
        <v>108382850</v>
      </c>
      <c r="I7" s="128" t="str">
        <f>A7</f>
        <v>사무비</v>
      </c>
      <c r="J7" s="327"/>
      <c r="K7" s="327"/>
      <c r="L7" s="327"/>
      <c r="M7" s="132" t="s">
        <v>34</v>
      </c>
      <c r="N7" s="136">
        <v>68935320</v>
      </c>
      <c r="O7" s="136">
        <v>15344140</v>
      </c>
      <c r="P7" s="136">
        <v>0</v>
      </c>
      <c r="Q7" s="327"/>
      <c r="R7" s="327"/>
      <c r="S7" s="327"/>
      <c r="T7" s="132" t="s">
        <v>34</v>
      </c>
      <c r="U7" s="136">
        <v>15683850</v>
      </c>
      <c r="V7" s="136">
        <v>0</v>
      </c>
      <c r="W7" s="137">
        <v>0</v>
      </c>
    </row>
    <row r="8" spans="1:23" x14ac:dyDescent="0.3">
      <c r="A8" s="326"/>
      <c r="B8" s="294"/>
      <c r="C8" s="294"/>
      <c r="D8" s="38" t="s">
        <v>34</v>
      </c>
      <c r="E8" s="39">
        <f t="shared" si="0"/>
        <v>84619170</v>
      </c>
      <c r="F8" s="40">
        <f t="shared" si="1"/>
        <v>15344140</v>
      </c>
      <c r="G8" s="40">
        <f t="shared" si="2"/>
        <v>0</v>
      </c>
      <c r="H8" s="41">
        <f t="shared" si="4"/>
        <v>99963310</v>
      </c>
      <c r="I8" s="128" t="str">
        <f>A7</f>
        <v>사무비</v>
      </c>
      <c r="J8" s="327"/>
      <c r="K8" s="327"/>
      <c r="L8" s="329"/>
      <c r="M8" s="132" t="s">
        <v>35</v>
      </c>
      <c r="N8" s="136">
        <v>8419540</v>
      </c>
      <c r="O8" s="136">
        <v>0</v>
      </c>
      <c r="P8" s="136">
        <v>0</v>
      </c>
      <c r="Q8" s="327"/>
      <c r="R8" s="327"/>
      <c r="S8" s="329"/>
      <c r="T8" s="132" t="s">
        <v>35</v>
      </c>
      <c r="U8" s="136">
        <v>0</v>
      </c>
      <c r="V8" s="136">
        <v>0</v>
      </c>
      <c r="W8" s="137">
        <v>0</v>
      </c>
    </row>
    <row r="9" spans="1:23" ht="16.5" customHeight="1" x14ac:dyDescent="0.3">
      <c r="A9" s="326"/>
      <c r="B9" s="294"/>
      <c r="C9" s="294"/>
      <c r="D9" s="38" t="s">
        <v>35</v>
      </c>
      <c r="E9" s="39">
        <f t="shared" si="0"/>
        <v>8419540</v>
      </c>
      <c r="F9" s="40">
        <f t="shared" si="1"/>
        <v>0</v>
      </c>
      <c r="G9" s="40">
        <f t="shared" si="2"/>
        <v>0</v>
      </c>
      <c r="H9" s="41">
        <f t="shared" si="4"/>
        <v>8419540</v>
      </c>
      <c r="I9" s="128" t="str">
        <f>A10</f>
        <v>사무비</v>
      </c>
      <c r="J9" s="327"/>
      <c r="K9" s="327"/>
      <c r="L9" s="328" t="s">
        <v>61</v>
      </c>
      <c r="M9" s="132" t="s">
        <v>33</v>
      </c>
      <c r="N9" s="136">
        <v>37607330</v>
      </c>
      <c r="O9" s="136">
        <v>11068890</v>
      </c>
      <c r="P9" s="136">
        <v>0</v>
      </c>
      <c r="Q9" s="327"/>
      <c r="R9" s="327"/>
      <c r="S9" s="328" t="s">
        <v>172</v>
      </c>
      <c r="T9" s="132" t="s">
        <v>33</v>
      </c>
      <c r="U9" s="136">
        <v>12435620</v>
      </c>
      <c r="V9" s="136">
        <v>0</v>
      </c>
      <c r="W9" s="137">
        <v>0</v>
      </c>
    </row>
    <row r="10" spans="1:23" x14ac:dyDescent="0.3">
      <c r="A10" s="326" t="s">
        <v>10</v>
      </c>
      <c r="B10" s="294" t="s">
        <v>11</v>
      </c>
      <c r="C10" s="294" t="s">
        <v>42</v>
      </c>
      <c r="D10" s="38" t="s">
        <v>33</v>
      </c>
      <c r="E10" s="39">
        <f t="shared" si="0"/>
        <v>50042950</v>
      </c>
      <c r="F10" s="40">
        <f t="shared" si="1"/>
        <v>11068890</v>
      </c>
      <c r="G10" s="40">
        <f t="shared" si="2"/>
        <v>0</v>
      </c>
      <c r="H10" s="41">
        <f t="shared" si="3"/>
        <v>61111840</v>
      </c>
      <c r="I10" s="128" t="str">
        <f>A10</f>
        <v>사무비</v>
      </c>
      <c r="J10" s="327"/>
      <c r="K10" s="327"/>
      <c r="L10" s="327"/>
      <c r="M10" s="132" t="s">
        <v>34</v>
      </c>
      <c r="N10" s="136">
        <v>32008830</v>
      </c>
      <c r="O10" s="136">
        <v>11068890</v>
      </c>
      <c r="P10" s="136">
        <v>0</v>
      </c>
      <c r="Q10" s="327"/>
      <c r="R10" s="327"/>
      <c r="S10" s="327"/>
      <c r="T10" s="132" t="s">
        <v>34</v>
      </c>
      <c r="U10" s="136">
        <v>12435620</v>
      </c>
      <c r="V10" s="136">
        <v>0</v>
      </c>
      <c r="W10" s="137">
        <v>0</v>
      </c>
    </row>
    <row r="11" spans="1:23" x14ac:dyDescent="0.3">
      <c r="A11" s="326"/>
      <c r="B11" s="294"/>
      <c r="C11" s="294"/>
      <c r="D11" s="38" t="s">
        <v>34</v>
      </c>
      <c r="E11" s="39">
        <f t="shared" si="0"/>
        <v>44444450</v>
      </c>
      <c r="F11" s="40">
        <f t="shared" si="1"/>
        <v>11068890</v>
      </c>
      <c r="G11" s="40">
        <f t="shared" si="2"/>
        <v>0</v>
      </c>
      <c r="H11" s="41">
        <f t="shared" si="3"/>
        <v>55513340</v>
      </c>
      <c r="I11" s="128" t="str">
        <f>A10</f>
        <v>사무비</v>
      </c>
      <c r="J11" s="327"/>
      <c r="K11" s="327"/>
      <c r="L11" s="329"/>
      <c r="M11" s="132" t="s">
        <v>35</v>
      </c>
      <c r="N11" s="136">
        <v>5598500</v>
      </c>
      <c r="O11" s="136">
        <v>0</v>
      </c>
      <c r="P11" s="136">
        <v>0</v>
      </c>
      <c r="Q11" s="327"/>
      <c r="R11" s="327"/>
      <c r="S11" s="329"/>
      <c r="T11" s="132" t="s">
        <v>35</v>
      </c>
      <c r="U11" s="136">
        <v>0</v>
      </c>
      <c r="V11" s="136">
        <v>0</v>
      </c>
      <c r="W11" s="137">
        <v>0</v>
      </c>
    </row>
    <row r="12" spans="1:23" ht="16.5" customHeight="1" x14ac:dyDescent="0.3">
      <c r="A12" s="326"/>
      <c r="B12" s="294"/>
      <c r="C12" s="294"/>
      <c r="D12" s="38" t="s">
        <v>35</v>
      </c>
      <c r="E12" s="39">
        <f t="shared" si="0"/>
        <v>5598500</v>
      </c>
      <c r="F12" s="40">
        <f t="shared" si="1"/>
        <v>0</v>
      </c>
      <c r="G12" s="40">
        <f t="shared" si="2"/>
        <v>0</v>
      </c>
      <c r="H12" s="41">
        <f t="shared" si="3"/>
        <v>5598500</v>
      </c>
      <c r="I12" s="128" t="str">
        <f>A13</f>
        <v>사무비</v>
      </c>
      <c r="J12" s="327"/>
      <c r="K12" s="327"/>
      <c r="L12" s="328" t="s">
        <v>43</v>
      </c>
      <c r="M12" s="132" t="s">
        <v>33</v>
      </c>
      <c r="N12" s="136">
        <v>48045250</v>
      </c>
      <c r="O12" s="136">
        <v>3300810</v>
      </c>
      <c r="P12" s="136">
        <v>0</v>
      </c>
      <c r="Q12" s="327"/>
      <c r="R12" s="327"/>
      <c r="S12" s="327" t="s">
        <v>43</v>
      </c>
      <c r="T12" s="132" t="s">
        <v>33</v>
      </c>
      <c r="U12" s="136">
        <v>13606170</v>
      </c>
      <c r="V12" s="136">
        <v>0</v>
      </c>
      <c r="W12" s="137">
        <v>0</v>
      </c>
    </row>
    <row r="13" spans="1:23" x14ac:dyDescent="0.3">
      <c r="A13" s="326" t="s">
        <v>10</v>
      </c>
      <c r="B13" s="294" t="s">
        <v>11</v>
      </c>
      <c r="C13" s="294" t="s">
        <v>109</v>
      </c>
      <c r="D13" s="38" t="s">
        <v>33</v>
      </c>
      <c r="E13" s="39">
        <f t="shared" si="0"/>
        <v>61651420</v>
      </c>
      <c r="F13" s="40">
        <f t="shared" si="1"/>
        <v>3300810</v>
      </c>
      <c r="G13" s="40">
        <f t="shared" si="2"/>
        <v>0</v>
      </c>
      <c r="H13" s="41">
        <f t="shared" si="3"/>
        <v>64952230</v>
      </c>
      <c r="I13" s="128" t="str">
        <f>A13</f>
        <v>사무비</v>
      </c>
      <c r="J13" s="327"/>
      <c r="K13" s="327"/>
      <c r="L13" s="327"/>
      <c r="M13" s="132" t="s">
        <v>34</v>
      </c>
      <c r="N13" s="136">
        <v>41575370</v>
      </c>
      <c r="O13" s="136">
        <v>3300810</v>
      </c>
      <c r="P13" s="136">
        <v>0</v>
      </c>
      <c r="Q13" s="327"/>
      <c r="R13" s="327"/>
      <c r="S13" s="327"/>
      <c r="T13" s="132" t="s">
        <v>34</v>
      </c>
      <c r="U13" s="136">
        <v>13576620</v>
      </c>
      <c r="V13" s="136">
        <v>0</v>
      </c>
      <c r="W13" s="137">
        <v>0</v>
      </c>
    </row>
    <row r="14" spans="1:23" x14ac:dyDescent="0.3">
      <c r="A14" s="326"/>
      <c r="B14" s="294"/>
      <c r="C14" s="294"/>
      <c r="D14" s="38" t="s">
        <v>34</v>
      </c>
      <c r="E14" s="39">
        <f t="shared" si="0"/>
        <v>55151990</v>
      </c>
      <c r="F14" s="40">
        <f t="shared" si="1"/>
        <v>3300810</v>
      </c>
      <c r="G14" s="40">
        <f t="shared" si="2"/>
        <v>0</v>
      </c>
      <c r="H14" s="41">
        <f t="shared" si="3"/>
        <v>58452800</v>
      </c>
      <c r="I14" s="128" t="str">
        <f>A13</f>
        <v>사무비</v>
      </c>
      <c r="J14" s="327"/>
      <c r="K14" s="327"/>
      <c r="L14" s="329"/>
      <c r="M14" s="132" t="s">
        <v>35</v>
      </c>
      <c r="N14" s="136">
        <v>6469880</v>
      </c>
      <c r="O14" s="136">
        <v>0</v>
      </c>
      <c r="P14" s="136">
        <v>0</v>
      </c>
      <c r="Q14" s="327"/>
      <c r="R14" s="327"/>
      <c r="S14" s="329"/>
      <c r="T14" s="132" t="s">
        <v>35</v>
      </c>
      <c r="U14" s="136">
        <v>29550</v>
      </c>
      <c r="V14" s="136">
        <v>0</v>
      </c>
      <c r="W14" s="137">
        <v>0</v>
      </c>
    </row>
    <row r="15" spans="1:23" ht="16.5" customHeight="1" x14ac:dyDescent="0.3">
      <c r="A15" s="326"/>
      <c r="B15" s="294"/>
      <c r="C15" s="294"/>
      <c r="D15" s="38" t="s">
        <v>35</v>
      </c>
      <c r="E15" s="39">
        <f t="shared" si="0"/>
        <v>6499430</v>
      </c>
      <c r="F15" s="40">
        <f t="shared" si="1"/>
        <v>0</v>
      </c>
      <c r="G15" s="40">
        <f t="shared" si="2"/>
        <v>0</v>
      </c>
      <c r="H15" s="41">
        <f t="shared" si="3"/>
        <v>6499430</v>
      </c>
      <c r="I15" s="128" t="str">
        <f>A16</f>
        <v>사무비</v>
      </c>
      <c r="J15" s="327"/>
      <c r="K15" s="328" t="s">
        <v>177</v>
      </c>
      <c r="L15" s="328" t="s">
        <v>44</v>
      </c>
      <c r="M15" s="132" t="s">
        <v>33</v>
      </c>
      <c r="N15" s="136">
        <v>0</v>
      </c>
      <c r="O15" s="136">
        <v>2400000</v>
      </c>
      <c r="P15" s="136">
        <v>0</v>
      </c>
      <c r="Q15" s="327"/>
      <c r="R15" s="328" t="s">
        <v>177</v>
      </c>
      <c r="S15" s="328" t="s">
        <v>174</v>
      </c>
      <c r="T15" s="132" t="s">
        <v>33</v>
      </c>
      <c r="U15" s="136">
        <v>8400000</v>
      </c>
      <c r="V15" s="136">
        <v>0</v>
      </c>
      <c r="W15" s="137">
        <v>0</v>
      </c>
    </row>
    <row r="16" spans="1:23" x14ac:dyDescent="0.3">
      <c r="A16" s="326" t="s">
        <v>10</v>
      </c>
      <c r="B16" s="294" t="s">
        <v>14</v>
      </c>
      <c r="C16" s="331" t="s">
        <v>174</v>
      </c>
      <c r="D16" s="38" t="s">
        <v>33</v>
      </c>
      <c r="E16" s="39">
        <f t="shared" si="0"/>
        <v>8400000</v>
      </c>
      <c r="F16" s="40">
        <f t="shared" si="1"/>
        <v>2400000</v>
      </c>
      <c r="G16" s="40">
        <f t="shared" si="2"/>
        <v>0</v>
      </c>
      <c r="H16" s="41">
        <f t="shared" si="3"/>
        <v>10800000</v>
      </c>
      <c r="I16" s="128" t="str">
        <f>A13</f>
        <v>사무비</v>
      </c>
      <c r="J16" s="327"/>
      <c r="K16" s="327"/>
      <c r="L16" s="327"/>
      <c r="M16" s="132" t="s">
        <v>34</v>
      </c>
      <c r="N16" s="136">
        <v>0</v>
      </c>
      <c r="O16" s="136">
        <v>2400000</v>
      </c>
      <c r="P16" s="136">
        <v>0</v>
      </c>
      <c r="Q16" s="327"/>
      <c r="R16" s="327"/>
      <c r="S16" s="327"/>
      <c r="T16" s="132" t="s">
        <v>34</v>
      </c>
      <c r="U16" s="136">
        <v>8400000</v>
      </c>
      <c r="V16" s="136">
        <v>0</v>
      </c>
      <c r="W16" s="137">
        <v>0</v>
      </c>
    </row>
    <row r="17" spans="1:23" x14ac:dyDescent="0.3">
      <c r="A17" s="326"/>
      <c r="B17" s="294"/>
      <c r="C17" s="332"/>
      <c r="D17" s="38" t="s">
        <v>34</v>
      </c>
      <c r="E17" s="39">
        <f t="shared" si="0"/>
        <v>8400000</v>
      </c>
      <c r="F17" s="40">
        <f t="shared" si="1"/>
        <v>2400000</v>
      </c>
      <c r="G17" s="40">
        <f t="shared" si="2"/>
        <v>0</v>
      </c>
      <c r="H17" s="41">
        <f t="shared" si="3"/>
        <v>10800000</v>
      </c>
      <c r="I17" s="128" t="str">
        <f t="shared" ref="I17" si="5">A16</f>
        <v>사무비</v>
      </c>
      <c r="J17" s="327"/>
      <c r="K17" s="327"/>
      <c r="L17" s="329"/>
      <c r="M17" s="132" t="s">
        <v>35</v>
      </c>
      <c r="N17" s="136">
        <v>0</v>
      </c>
      <c r="O17" s="136">
        <v>0</v>
      </c>
      <c r="P17" s="136">
        <v>0</v>
      </c>
      <c r="Q17" s="327"/>
      <c r="R17" s="327"/>
      <c r="S17" s="327"/>
      <c r="T17" s="132" t="s">
        <v>35</v>
      </c>
      <c r="U17" s="136">
        <v>0</v>
      </c>
      <c r="V17" s="136">
        <v>0</v>
      </c>
      <c r="W17" s="137">
        <v>0</v>
      </c>
    </row>
    <row r="18" spans="1:23" ht="16.5" customHeight="1" x14ac:dyDescent="0.3">
      <c r="A18" s="326"/>
      <c r="B18" s="294"/>
      <c r="C18" s="333"/>
      <c r="D18" s="38" t="s">
        <v>35</v>
      </c>
      <c r="E18" s="39">
        <f t="shared" si="0"/>
        <v>0</v>
      </c>
      <c r="F18" s="40">
        <f t="shared" si="1"/>
        <v>0</v>
      </c>
      <c r="G18" s="40">
        <f t="shared" si="2"/>
        <v>0</v>
      </c>
      <c r="H18" s="41">
        <f t="shared" si="3"/>
        <v>0</v>
      </c>
      <c r="I18" s="128" t="str">
        <f>A16</f>
        <v>사무비</v>
      </c>
      <c r="J18" s="327"/>
      <c r="K18" s="328"/>
      <c r="L18" s="328" t="s">
        <v>64</v>
      </c>
      <c r="M18" s="132" t="s">
        <v>33</v>
      </c>
      <c r="N18" s="136">
        <v>19808040</v>
      </c>
      <c r="O18" s="136">
        <v>300000</v>
      </c>
      <c r="P18" s="136">
        <v>0</v>
      </c>
      <c r="Q18" s="327"/>
      <c r="R18" s="327"/>
      <c r="S18" s="328" t="s">
        <v>175</v>
      </c>
      <c r="T18" s="132" t="s">
        <v>33</v>
      </c>
      <c r="U18" s="136">
        <v>2750000</v>
      </c>
      <c r="V18" s="136">
        <v>0</v>
      </c>
      <c r="W18" s="137">
        <v>0</v>
      </c>
    </row>
    <row r="19" spans="1:23" x14ac:dyDescent="0.3">
      <c r="A19" s="326" t="s">
        <v>10</v>
      </c>
      <c r="B19" s="294" t="s">
        <v>14</v>
      </c>
      <c r="C19" s="331" t="s">
        <v>184</v>
      </c>
      <c r="D19" s="38" t="s">
        <v>33</v>
      </c>
      <c r="E19" s="39">
        <f>SUM(U18)</f>
        <v>2750000</v>
      </c>
      <c r="F19" s="40"/>
      <c r="G19" s="40"/>
      <c r="H19" s="41">
        <f t="shared" si="3"/>
        <v>2750000</v>
      </c>
      <c r="I19" s="128" t="str">
        <f>A16</f>
        <v>사무비</v>
      </c>
      <c r="J19" s="327"/>
      <c r="K19" s="327"/>
      <c r="L19" s="327"/>
      <c r="M19" s="132" t="s">
        <v>34</v>
      </c>
      <c r="N19" s="136">
        <v>14234500</v>
      </c>
      <c r="O19" s="136">
        <v>300000</v>
      </c>
      <c r="P19" s="136">
        <v>0</v>
      </c>
      <c r="Q19" s="327"/>
      <c r="R19" s="327"/>
      <c r="S19" s="327"/>
      <c r="T19" s="132" t="s">
        <v>34</v>
      </c>
      <c r="U19" s="136">
        <v>2750000</v>
      </c>
      <c r="V19" s="136">
        <v>0</v>
      </c>
      <c r="W19" s="137">
        <v>0</v>
      </c>
    </row>
    <row r="20" spans="1:23" x14ac:dyDescent="0.3">
      <c r="A20" s="326"/>
      <c r="B20" s="294"/>
      <c r="C20" s="332"/>
      <c r="D20" s="38" t="s">
        <v>34</v>
      </c>
      <c r="E20" s="39">
        <f t="shared" ref="E20:E21" si="6">SUM(U19)</f>
        <v>2750000</v>
      </c>
      <c r="F20" s="40"/>
      <c r="G20" s="40"/>
      <c r="H20" s="41">
        <f t="shared" si="3"/>
        <v>2750000</v>
      </c>
      <c r="I20" s="128" t="str">
        <f>A16</f>
        <v>사무비</v>
      </c>
      <c r="J20" s="327"/>
      <c r="K20" s="327"/>
      <c r="L20" s="329"/>
      <c r="M20" s="132" t="s">
        <v>35</v>
      </c>
      <c r="N20" s="136">
        <v>5573540</v>
      </c>
      <c r="O20" s="136">
        <v>0</v>
      </c>
      <c r="P20" s="136">
        <v>0</v>
      </c>
      <c r="Q20" s="327"/>
      <c r="R20" s="327"/>
      <c r="S20" s="327"/>
      <c r="T20" s="132" t="s">
        <v>35</v>
      </c>
      <c r="U20" s="136">
        <v>0</v>
      </c>
      <c r="V20" s="136">
        <v>0</v>
      </c>
      <c r="W20" s="137">
        <v>0</v>
      </c>
    </row>
    <row r="21" spans="1:23" ht="16.5" customHeight="1" x14ac:dyDescent="0.3">
      <c r="A21" s="326"/>
      <c r="B21" s="294"/>
      <c r="C21" s="333"/>
      <c r="D21" s="38" t="s">
        <v>35</v>
      </c>
      <c r="E21" s="39">
        <f t="shared" si="6"/>
        <v>0</v>
      </c>
      <c r="F21" s="40"/>
      <c r="G21" s="40"/>
      <c r="H21" s="41">
        <f t="shared" si="3"/>
        <v>0</v>
      </c>
      <c r="I21" s="128" t="str">
        <f>A19</f>
        <v>사무비</v>
      </c>
      <c r="J21" s="327"/>
      <c r="K21" s="327"/>
      <c r="L21" s="328" t="s">
        <v>134</v>
      </c>
      <c r="M21" s="132" t="s">
        <v>33</v>
      </c>
      <c r="N21" s="136">
        <v>5577120</v>
      </c>
      <c r="O21" s="136">
        <v>5775220</v>
      </c>
      <c r="P21" s="136">
        <v>0</v>
      </c>
      <c r="Q21" s="327"/>
      <c r="R21" s="327" t="s">
        <v>16</v>
      </c>
      <c r="S21" s="328" t="s">
        <v>173</v>
      </c>
      <c r="T21" s="132" t="s">
        <v>33</v>
      </c>
      <c r="U21" s="136">
        <v>1970000</v>
      </c>
      <c r="V21" s="136">
        <v>0</v>
      </c>
      <c r="W21" s="137">
        <v>0</v>
      </c>
    </row>
    <row r="22" spans="1:23" x14ac:dyDescent="0.3">
      <c r="A22" s="326" t="s">
        <v>10</v>
      </c>
      <c r="B22" s="294" t="s">
        <v>16</v>
      </c>
      <c r="C22" s="294" t="s">
        <v>103</v>
      </c>
      <c r="D22" s="38" t="s">
        <v>33</v>
      </c>
      <c r="E22" s="40">
        <f t="shared" ref="E22:E30" si="7">SUM(N18)+U21</f>
        <v>21778040</v>
      </c>
      <c r="F22" s="40">
        <f>SUM(O18)</f>
        <v>300000</v>
      </c>
      <c r="G22" s="40">
        <f>SUM(P18)</f>
        <v>0</v>
      </c>
      <c r="H22" s="41">
        <f t="shared" si="3"/>
        <v>22078040</v>
      </c>
      <c r="I22" s="128" t="str">
        <f>A19</f>
        <v>사무비</v>
      </c>
      <c r="J22" s="327"/>
      <c r="K22" s="327"/>
      <c r="L22" s="327"/>
      <c r="M22" s="132" t="s">
        <v>34</v>
      </c>
      <c r="N22" s="136">
        <v>4323076</v>
      </c>
      <c r="O22" s="136">
        <v>5775220</v>
      </c>
      <c r="P22" s="136">
        <v>0</v>
      </c>
      <c r="Q22" s="327"/>
      <c r="R22" s="327"/>
      <c r="S22" s="327"/>
      <c r="T22" s="132" t="s">
        <v>34</v>
      </c>
      <c r="U22" s="136">
        <v>1970000</v>
      </c>
      <c r="V22" s="136">
        <v>0</v>
      </c>
      <c r="W22" s="137">
        <v>0</v>
      </c>
    </row>
    <row r="23" spans="1:23" x14ac:dyDescent="0.3">
      <c r="A23" s="326"/>
      <c r="B23" s="294"/>
      <c r="C23" s="294"/>
      <c r="D23" s="38" t="s">
        <v>34</v>
      </c>
      <c r="E23" s="40">
        <f t="shared" si="7"/>
        <v>16204500</v>
      </c>
      <c r="F23" s="40">
        <f t="shared" ref="F23:F36" si="8">SUM(O19)</f>
        <v>300000</v>
      </c>
      <c r="G23" s="40">
        <f t="shared" ref="G23:G27" si="9">SUM(P19)</f>
        <v>0</v>
      </c>
      <c r="H23" s="41">
        <f t="shared" si="3"/>
        <v>16504500</v>
      </c>
      <c r="I23" s="128" t="str">
        <f>A19</f>
        <v>사무비</v>
      </c>
      <c r="J23" s="327"/>
      <c r="K23" s="327"/>
      <c r="L23" s="329"/>
      <c r="M23" s="132" t="s">
        <v>35</v>
      </c>
      <c r="N23" s="136">
        <v>1254044</v>
      </c>
      <c r="O23" s="136">
        <v>0</v>
      </c>
      <c r="P23" s="136">
        <v>0</v>
      </c>
      <c r="Q23" s="327"/>
      <c r="R23" s="327"/>
      <c r="S23" s="327"/>
      <c r="T23" s="132" t="s">
        <v>35</v>
      </c>
      <c r="U23" s="136">
        <v>0</v>
      </c>
      <c r="V23" s="136">
        <v>0</v>
      </c>
      <c r="W23" s="137">
        <v>0</v>
      </c>
    </row>
    <row r="24" spans="1:23" ht="16.5" customHeight="1" x14ac:dyDescent="0.3">
      <c r="A24" s="326"/>
      <c r="B24" s="294"/>
      <c r="C24" s="294"/>
      <c r="D24" s="38" t="s">
        <v>35</v>
      </c>
      <c r="E24" s="40">
        <f t="shared" si="7"/>
        <v>5573540</v>
      </c>
      <c r="F24" s="40">
        <f t="shared" si="8"/>
        <v>0</v>
      </c>
      <c r="G24" s="40">
        <f t="shared" si="9"/>
        <v>0</v>
      </c>
      <c r="H24" s="41">
        <f t="shared" si="3"/>
        <v>5573540</v>
      </c>
      <c r="I24" s="128" t="str">
        <f>A22</f>
        <v>사무비</v>
      </c>
      <c r="J24" s="327"/>
      <c r="K24" s="327"/>
      <c r="L24" s="328" t="s">
        <v>47</v>
      </c>
      <c r="M24" s="132" t="s">
        <v>33</v>
      </c>
      <c r="N24" s="136">
        <v>0</v>
      </c>
      <c r="O24" s="136">
        <v>911850</v>
      </c>
      <c r="P24" s="136">
        <v>0</v>
      </c>
      <c r="Q24" s="327"/>
      <c r="R24" s="327"/>
      <c r="S24" s="327" t="s">
        <v>134</v>
      </c>
      <c r="T24" s="132" t="s">
        <v>33</v>
      </c>
      <c r="U24" s="136">
        <v>24964810</v>
      </c>
      <c r="V24" s="136">
        <v>0</v>
      </c>
      <c r="W24" s="137">
        <v>0</v>
      </c>
    </row>
    <row r="25" spans="1:23" x14ac:dyDescent="0.3">
      <c r="A25" s="326" t="s">
        <v>10</v>
      </c>
      <c r="B25" s="294" t="s">
        <v>16</v>
      </c>
      <c r="C25" s="294" t="s">
        <v>46</v>
      </c>
      <c r="D25" s="38" t="s">
        <v>33</v>
      </c>
      <c r="E25" s="40">
        <f t="shared" si="7"/>
        <v>30541930</v>
      </c>
      <c r="F25" s="40">
        <f t="shared" si="8"/>
        <v>5775220</v>
      </c>
      <c r="G25" s="40">
        <f t="shared" si="9"/>
        <v>0</v>
      </c>
      <c r="H25" s="41">
        <f t="shared" si="3"/>
        <v>36317150</v>
      </c>
      <c r="I25" s="128" t="str">
        <f>A22</f>
        <v>사무비</v>
      </c>
      <c r="J25" s="327"/>
      <c r="K25" s="327"/>
      <c r="L25" s="327"/>
      <c r="M25" s="132" t="s">
        <v>34</v>
      </c>
      <c r="N25" s="136">
        <v>0</v>
      </c>
      <c r="O25" s="136">
        <v>911850</v>
      </c>
      <c r="P25" s="136">
        <v>0</v>
      </c>
      <c r="Q25" s="327"/>
      <c r="R25" s="327"/>
      <c r="S25" s="327"/>
      <c r="T25" s="132" t="s">
        <v>34</v>
      </c>
      <c r="U25" s="136">
        <v>24964810</v>
      </c>
      <c r="V25" s="136">
        <v>0</v>
      </c>
      <c r="W25" s="137">
        <v>0</v>
      </c>
    </row>
    <row r="26" spans="1:23" x14ac:dyDescent="0.3">
      <c r="A26" s="326"/>
      <c r="B26" s="294"/>
      <c r="C26" s="294"/>
      <c r="D26" s="38" t="s">
        <v>34</v>
      </c>
      <c r="E26" s="40">
        <f t="shared" si="7"/>
        <v>29287886</v>
      </c>
      <c r="F26" s="40">
        <f t="shared" si="8"/>
        <v>5775220</v>
      </c>
      <c r="G26" s="40">
        <f t="shared" si="9"/>
        <v>0</v>
      </c>
      <c r="H26" s="41">
        <f t="shared" si="3"/>
        <v>35063106</v>
      </c>
      <c r="I26" s="128" t="str">
        <f>A22</f>
        <v>사무비</v>
      </c>
      <c r="J26" s="327"/>
      <c r="K26" s="327"/>
      <c r="L26" s="329"/>
      <c r="M26" s="132" t="s">
        <v>35</v>
      </c>
      <c r="N26" s="136">
        <v>0</v>
      </c>
      <c r="O26" s="136">
        <v>0</v>
      </c>
      <c r="P26" s="136">
        <v>0</v>
      </c>
      <c r="Q26" s="327"/>
      <c r="R26" s="327"/>
      <c r="S26" s="329"/>
      <c r="T26" s="132" t="s">
        <v>35</v>
      </c>
      <c r="U26" s="136">
        <v>0</v>
      </c>
      <c r="V26" s="136">
        <v>0</v>
      </c>
      <c r="W26" s="137">
        <v>0</v>
      </c>
    </row>
    <row r="27" spans="1:23" ht="16.5" customHeight="1" x14ac:dyDescent="0.3">
      <c r="A27" s="326"/>
      <c r="B27" s="294"/>
      <c r="C27" s="294"/>
      <c r="D27" s="38" t="s">
        <v>35</v>
      </c>
      <c r="E27" s="40">
        <f t="shared" si="7"/>
        <v>1254044</v>
      </c>
      <c r="F27" s="40">
        <f t="shared" si="8"/>
        <v>0</v>
      </c>
      <c r="G27" s="40">
        <f t="shared" si="9"/>
        <v>0</v>
      </c>
      <c r="H27" s="41">
        <f t="shared" si="3"/>
        <v>1254044</v>
      </c>
      <c r="I27" s="128" t="str">
        <f>A28</f>
        <v>사무비</v>
      </c>
      <c r="J27" s="327"/>
      <c r="K27" s="327"/>
      <c r="L27" s="328" t="s">
        <v>48</v>
      </c>
      <c r="M27" s="132" t="s">
        <v>33</v>
      </c>
      <c r="N27" s="136">
        <v>0</v>
      </c>
      <c r="O27" s="136">
        <v>1494000</v>
      </c>
      <c r="P27" s="136">
        <v>0</v>
      </c>
      <c r="Q27" s="327"/>
      <c r="R27" s="327"/>
      <c r="S27" s="327" t="s">
        <v>47</v>
      </c>
      <c r="T27" s="132" t="s">
        <v>33</v>
      </c>
      <c r="U27" s="136">
        <v>13782130</v>
      </c>
      <c r="V27" s="136">
        <v>0</v>
      </c>
      <c r="W27" s="137">
        <v>0</v>
      </c>
    </row>
    <row r="28" spans="1:23" x14ac:dyDescent="0.3">
      <c r="A28" s="326" t="s">
        <v>10</v>
      </c>
      <c r="B28" s="294" t="s">
        <v>16</v>
      </c>
      <c r="C28" s="294" t="s">
        <v>47</v>
      </c>
      <c r="D28" s="38" t="s">
        <v>33</v>
      </c>
      <c r="E28" s="40">
        <f t="shared" si="7"/>
        <v>13782130</v>
      </c>
      <c r="F28" s="40">
        <f t="shared" si="8"/>
        <v>911850</v>
      </c>
      <c r="G28" s="40">
        <f t="shared" ref="G28:G36" si="10">SUM(P24)</f>
        <v>0</v>
      </c>
      <c r="H28" s="41">
        <f t="shared" si="3"/>
        <v>14693980</v>
      </c>
      <c r="I28" s="128" t="str">
        <f>A28</f>
        <v>사무비</v>
      </c>
      <c r="J28" s="327"/>
      <c r="K28" s="327"/>
      <c r="L28" s="327"/>
      <c r="M28" s="132" t="s">
        <v>34</v>
      </c>
      <c r="N28" s="136">
        <v>0</v>
      </c>
      <c r="O28" s="136">
        <v>1494000</v>
      </c>
      <c r="P28" s="136">
        <v>0</v>
      </c>
      <c r="Q28" s="327"/>
      <c r="R28" s="327"/>
      <c r="S28" s="327"/>
      <c r="T28" s="132" t="s">
        <v>34</v>
      </c>
      <c r="U28" s="136">
        <v>13782130</v>
      </c>
      <c r="V28" s="136">
        <v>0</v>
      </c>
      <c r="W28" s="137">
        <v>0</v>
      </c>
    </row>
    <row r="29" spans="1:23" x14ac:dyDescent="0.3">
      <c r="A29" s="326"/>
      <c r="B29" s="294"/>
      <c r="C29" s="294"/>
      <c r="D29" s="38" t="s">
        <v>34</v>
      </c>
      <c r="E29" s="40">
        <f t="shared" si="7"/>
        <v>13782130</v>
      </c>
      <c r="F29" s="40">
        <f t="shared" si="8"/>
        <v>911850</v>
      </c>
      <c r="G29" s="40">
        <f t="shared" si="10"/>
        <v>0</v>
      </c>
      <c r="H29" s="41">
        <f t="shared" si="3"/>
        <v>14693980</v>
      </c>
      <c r="I29" s="128" t="str">
        <f>A28</f>
        <v>사무비</v>
      </c>
      <c r="J29" s="327"/>
      <c r="K29" s="327"/>
      <c r="L29" s="329"/>
      <c r="M29" s="132" t="s">
        <v>35</v>
      </c>
      <c r="N29" s="136">
        <v>0</v>
      </c>
      <c r="O29" s="136">
        <v>0</v>
      </c>
      <c r="P29" s="136">
        <v>0</v>
      </c>
      <c r="Q29" s="327"/>
      <c r="R29" s="327"/>
      <c r="S29" s="329"/>
      <c r="T29" s="132" t="s">
        <v>35</v>
      </c>
      <c r="U29" s="136">
        <v>0</v>
      </c>
      <c r="V29" s="136">
        <v>0</v>
      </c>
      <c r="W29" s="137">
        <v>0</v>
      </c>
    </row>
    <row r="30" spans="1:23" ht="16.5" customHeight="1" x14ac:dyDescent="0.3">
      <c r="A30" s="326"/>
      <c r="B30" s="294"/>
      <c r="C30" s="294"/>
      <c r="D30" s="38" t="s">
        <v>35</v>
      </c>
      <c r="E30" s="40">
        <f t="shared" si="7"/>
        <v>0</v>
      </c>
      <c r="F30" s="40">
        <f t="shared" si="8"/>
        <v>0</v>
      </c>
      <c r="G30" s="40">
        <f t="shared" si="10"/>
        <v>0</v>
      </c>
      <c r="H30" s="41">
        <f t="shared" si="3"/>
        <v>0</v>
      </c>
      <c r="I30" s="128" t="str">
        <f>A28</f>
        <v>사무비</v>
      </c>
      <c r="J30" s="327"/>
      <c r="K30" s="327"/>
      <c r="L30" s="328" t="s">
        <v>49</v>
      </c>
      <c r="M30" s="132" t="s">
        <v>33</v>
      </c>
      <c r="N30" s="136">
        <v>2547960</v>
      </c>
      <c r="O30" s="136">
        <v>2081517</v>
      </c>
      <c r="P30" s="136">
        <v>0</v>
      </c>
      <c r="Q30" s="327"/>
      <c r="R30" s="327"/>
      <c r="S30" s="328" t="s">
        <v>183</v>
      </c>
      <c r="T30" s="132" t="s">
        <v>33</v>
      </c>
      <c r="U30" s="136">
        <v>4680923</v>
      </c>
      <c r="V30" s="136">
        <v>0</v>
      </c>
      <c r="W30" s="137">
        <v>0</v>
      </c>
    </row>
    <row r="31" spans="1:23" x14ac:dyDescent="0.3">
      <c r="A31" s="326" t="s">
        <v>10</v>
      </c>
      <c r="B31" s="294" t="s">
        <v>16</v>
      </c>
      <c r="C31" s="294" t="s">
        <v>48</v>
      </c>
      <c r="D31" s="38" t="s">
        <v>33</v>
      </c>
      <c r="E31" s="40">
        <f>SUM(N27)</f>
        <v>0</v>
      </c>
      <c r="F31" s="40">
        <f t="shared" si="8"/>
        <v>1494000</v>
      </c>
      <c r="G31" s="40">
        <f t="shared" si="10"/>
        <v>0</v>
      </c>
      <c r="H31" s="41">
        <f t="shared" si="3"/>
        <v>1494000</v>
      </c>
      <c r="I31" s="128" t="str">
        <f>A28</f>
        <v>사무비</v>
      </c>
      <c r="J31" s="327"/>
      <c r="K31" s="327"/>
      <c r="L31" s="327"/>
      <c r="M31" s="132" t="s">
        <v>34</v>
      </c>
      <c r="N31" s="136">
        <v>1908800</v>
      </c>
      <c r="O31" s="136">
        <v>2081517</v>
      </c>
      <c r="P31" s="136">
        <v>0</v>
      </c>
      <c r="Q31" s="327"/>
      <c r="R31" s="327"/>
      <c r="S31" s="327"/>
      <c r="T31" s="132" t="s">
        <v>34</v>
      </c>
      <c r="U31" s="136">
        <v>4680923</v>
      </c>
      <c r="V31" s="136">
        <v>0</v>
      </c>
      <c r="W31" s="137">
        <v>0</v>
      </c>
    </row>
    <row r="32" spans="1:23" x14ac:dyDescent="0.3">
      <c r="A32" s="326"/>
      <c r="B32" s="294"/>
      <c r="C32" s="294"/>
      <c r="D32" s="38" t="s">
        <v>34</v>
      </c>
      <c r="E32" s="40">
        <f>SUM(N28)</f>
        <v>0</v>
      </c>
      <c r="F32" s="40">
        <f t="shared" si="8"/>
        <v>1494000</v>
      </c>
      <c r="G32" s="40">
        <f t="shared" si="10"/>
        <v>0</v>
      </c>
      <c r="H32" s="41">
        <f t="shared" si="3"/>
        <v>1494000</v>
      </c>
      <c r="I32" s="128" t="str">
        <f>A28</f>
        <v>사무비</v>
      </c>
      <c r="J32" s="327"/>
      <c r="K32" s="327"/>
      <c r="L32" s="329"/>
      <c r="M32" s="132" t="s">
        <v>35</v>
      </c>
      <c r="N32" s="136">
        <v>639160</v>
      </c>
      <c r="O32" s="136">
        <v>0</v>
      </c>
      <c r="P32" s="136">
        <v>0</v>
      </c>
      <c r="Q32" s="327"/>
      <c r="R32" s="329"/>
      <c r="S32" s="344"/>
      <c r="T32" s="132" t="s">
        <v>35</v>
      </c>
      <c r="U32" s="136">
        <v>0</v>
      </c>
      <c r="V32" s="136">
        <v>0</v>
      </c>
      <c r="W32" s="137">
        <v>0</v>
      </c>
    </row>
    <row r="33" spans="1:23" ht="16.5" customHeight="1" x14ac:dyDescent="0.3">
      <c r="A33" s="326"/>
      <c r="B33" s="294"/>
      <c r="C33" s="294"/>
      <c r="D33" s="38" t="s">
        <v>35</v>
      </c>
      <c r="E33" s="40">
        <f>SUM(N29)</f>
        <v>0</v>
      </c>
      <c r="F33" s="40">
        <f t="shared" si="8"/>
        <v>0</v>
      </c>
      <c r="G33" s="40">
        <f t="shared" si="10"/>
        <v>0</v>
      </c>
      <c r="H33" s="41">
        <f t="shared" si="3"/>
        <v>0</v>
      </c>
      <c r="I33" s="128" t="str">
        <f>A31</f>
        <v>사무비</v>
      </c>
      <c r="J33" s="343" t="s">
        <v>180</v>
      </c>
      <c r="K33" s="328" t="s">
        <v>178</v>
      </c>
      <c r="L33" s="328" t="s">
        <v>51</v>
      </c>
      <c r="M33" s="132" t="s">
        <v>33</v>
      </c>
      <c r="N33" s="136">
        <v>23466930</v>
      </c>
      <c r="O33" s="136">
        <v>0</v>
      </c>
      <c r="P33" s="136">
        <v>0</v>
      </c>
      <c r="Q33" s="343" t="s">
        <v>297</v>
      </c>
      <c r="R33" s="328" t="s">
        <v>19</v>
      </c>
      <c r="S33" s="327" t="s">
        <v>51</v>
      </c>
      <c r="T33" s="132" t="s">
        <v>33</v>
      </c>
      <c r="U33" s="136">
        <v>16406470</v>
      </c>
      <c r="V33" s="136">
        <v>0</v>
      </c>
      <c r="W33" s="137">
        <v>0</v>
      </c>
    </row>
    <row r="34" spans="1:23" x14ac:dyDescent="0.3">
      <c r="A34" s="326" t="s">
        <v>10</v>
      </c>
      <c r="B34" s="294" t="s">
        <v>16</v>
      </c>
      <c r="C34" s="294" t="s">
        <v>49</v>
      </c>
      <c r="D34" s="38" t="s">
        <v>33</v>
      </c>
      <c r="E34" s="40">
        <f>SUM(N30)+U30</f>
        <v>7228883</v>
      </c>
      <c r="F34" s="40">
        <f t="shared" si="8"/>
        <v>2081517</v>
      </c>
      <c r="G34" s="40">
        <f t="shared" si="10"/>
        <v>0</v>
      </c>
      <c r="H34" s="41">
        <f t="shared" si="3"/>
        <v>9310400</v>
      </c>
      <c r="I34" s="128" t="str">
        <f>A31</f>
        <v>사무비</v>
      </c>
      <c r="J34" s="327"/>
      <c r="K34" s="327"/>
      <c r="L34" s="327"/>
      <c r="M34" s="132" t="s">
        <v>34</v>
      </c>
      <c r="N34" s="136">
        <v>23466930</v>
      </c>
      <c r="O34" s="136">
        <v>0</v>
      </c>
      <c r="P34" s="136">
        <v>0</v>
      </c>
      <c r="Q34" s="327"/>
      <c r="R34" s="327"/>
      <c r="S34" s="327"/>
      <c r="T34" s="132" t="s">
        <v>34</v>
      </c>
      <c r="U34" s="136">
        <v>16406470</v>
      </c>
      <c r="V34" s="136">
        <v>0</v>
      </c>
      <c r="W34" s="137">
        <v>0</v>
      </c>
    </row>
    <row r="35" spans="1:23" x14ac:dyDescent="0.3">
      <c r="A35" s="326"/>
      <c r="B35" s="294"/>
      <c r="C35" s="294"/>
      <c r="D35" s="38" t="s">
        <v>34</v>
      </c>
      <c r="E35" s="40">
        <f>SUM(N31)+U31</f>
        <v>6589723</v>
      </c>
      <c r="F35" s="40">
        <f t="shared" si="8"/>
        <v>2081517</v>
      </c>
      <c r="G35" s="40">
        <f t="shared" si="10"/>
        <v>0</v>
      </c>
      <c r="H35" s="41">
        <f t="shared" si="3"/>
        <v>8671240</v>
      </c>
      <c r="I35" s="128" t="str">
        <f>A31</f>
        <v>사무비</v>
      </c>
      <c r="J35" s="344"/>
      <c r="K35" s="327"/>
      <c r="L35" s="329"/>
      <c r="M35" s="132" t="s">
        <v>35</v>
      </c>
      <c r="N35" s="136">
        <v>0</v>
      </c>
      <c r="O35" s="136">
        <v>0</v>
      </c>
      <c r="P35" s="136">
        <v>0</v>
      </c>
      <c r="Q35" s="327"/>
      <c r="R35" s="327"/>
      <c r="S35" s="329"/>
      <c r="T35" s="132" t="s">
        <v>35</v>
      </c>
      <c r="U35" s="136">
        <v>0</v>
      </c>
      <c r="V35" s="136">
        <v>0</v>
      </c>
      <c r="W35" s="137">
        <v>0</v>
      </c>
    </row>
    <row r="36" spans="1:23" ht="16.5" customHeight="1" x14ac:dyDescent="0.3">
      <c r="A36" s="326"/>
      <c r="B36" s="294"/>
      <c r="C36" s="294"/>
      <c r="D36" s="38" t="s">
        <v>35</v>
      </c>
      <c r="E36" s="40">
        <f>SUM(N32)+U32</f>
        <v>639160</v>
      </c>
      <c r="F36" s="40">
        <f t="shared" si="8"/>
        <v>0</v>
      </c>
      <c r="G36" s="40">
        <f t="shared" si="10"/>
        <v>0</v>
      </c>
      <c r="H36" s="41">
        <f t="shared" si="3"/>
        <v>639160</v>
      </c>
      <c r="I36" s="128" t="str">
        <f>A37</f>
        <v>재산조성비</v>
      </c>
      <c r="J36" s="343" t="s">
        <v>181</v>
      </c>
      <c r="K36" s="328" t="s">
        <v>182</v>
      </c>
      <c r="L36" s="328" t="s">
        <v>22</v>
      </c>
      <c r="M36" s="132" t="s">
        <v>33</v>
      </c>
      <c r="N36" s="136">
        <v>0</v>
      </c>
      <c r="O36" s="136">
        <v>492177</v>
      </c>
      <c r="P36" s="136">
        <v>0</v>
      </c>
      <c r="Q36" s="327"/>
      <c r="R36" s="327"/>
      <c r="S36" s="327" t="s">
        <v>50</v>
      </c>
      <c r="T36" s="132" t="s">
        <v>33</v>
      </c>
      <c r="U36" s="136">
        <v>4992000</v>
      </c>
      <c r="V36" s="136">
        <v>0</v>
      </c>
      <c r="W36" s="137">
        <v>0</v>
      </c>
    </row>
    <row r="37" spans="1:23" x14ac:dyDescent="0.3">
      <c r="A37" s="326" t="s">
        <v>18</v>
      </c>
      <c r="B37" s="294" t="s">
        <v>19</v>
      </c>
      <c r="C37" s="294" t="s">
        <v>50</v>
      </c>
      <c r="D37" s="38" t="s">
        <v>33</v>
      </c>
      <c r="E37" s="40">
        <f>SUM(U36)</f>
        <v>4992000</v>
      </c>
      <c r="F37" s="40"/>
      <c r="G37" s="40">
        <f>SUM(P24)</f>
        <v>0</v>
      </c>
      <c r="H37" s="41">
        <f t="shared" si="3"/>
        <v>4992000</v>
      </c>
      <c r="I37" s="128" t="str">
        <f>A37</f>
        <v>재산조성비</v>
      </c>
      <c r="J37" s="327"/>
      <c r="K37" s="327"/>
      <c r="L37" s="327"/>
      <c r="M37" s="132" t="s">
        <v>34</v>
      </c>
      <c r="N37" s="136">
        <v>0</v>
      </c>
      <c r="O37" s="136">
        <v>199000</v>
      </c>
      <c r="P37" s="136">
        <v>0</v>
      </c>
      <c r="Q37" s="327"/>
      <c r="R37" s="327"/>
      <c r="S37" s="327"/>
      <c r="T37" s="132" t="s">
        <v>34</v>
      </c>
      <c r="U37" s="136">
        <v>4992000</v>
      </c>
      <c r="V37" s="136">
        <v>0</v>
      </c>
      <c r="W37" s="137">
        <v>0</v>
      </c>
    </row>
    <row r="38" spans="1:23" x14ac:dyDescent="0.3">
      <c r="A38" s="326"/>
      <c r="B38" s="294"/>
      <c r="C38" s="294"/>
      <c r="D38" s="38" t="s">
        <v>34</v>
      </c>
      <c r="E38" s="40">
        <f t="shared" ref="E38:E39" si="11">SUM(U37)</f>
        <v>4992000</v>
      </c>
      <c r="F38" s="40"/>
      <c r="G38" s="40">
        <f>SUM(P25)</f>
        <v>0</v>
      </c>
      <c r="H38" s="41">
        <f t="shared" si="3"/>
        <v>4992000</v>
      </c>
      <c r="I38" s="128" t="str">
        <f>A37</f>
        <v>재산조성비</v>
      </c>
      <c r="J38" s="327"/>
      <c r="K38" s="327"/>
      <c r="L38" s="329"/>
      <c r="M38" s="132" t="s">
        <v>35</v>
      </c>
      <c r="N38" s="136">
        <v>0</v>
      </c>
      <c r="O38" s="136">
        <v>0</v>
      </c>
      <c r="P38" s="136">
        <v>0</v>
      </c>
      <c r="Q38" s="329"/>
      <c r="R38" s="329"/>
      <c r="S38" s="329"/>
      <c r="T38" s="132" t="s">
        <v>35</v>
      </c>
      <c r="U38" s="136">
        <v>0</v>
      </c>
      <c r="V38" s="136">
        <v>0</v>
      </c>
      <c r="W38" s="137">
        <v>0</v>
      </c>
    </row>
    <row r="39" spans="1:23" ht="16.5" customHeight="1" x14ac:dyDescent="0.3">
      <c r="A39" s="326"/>
      <c r="B39" s="294"/>
      <c r="C39" s="294"/>
      <c r="D39" s="38" t="s">
        <v>35</v>
      </c>
      <c r="E39" s="40">
        <f t="shared" si="11"/>
        <v>0</v>
      </c>
      <c r="F39" s="40"/>
      <c r="G39" s="40">
        <f>SUM(P26)</f>
        <v>0</v>
      </c>
      <c r="H39" s="41">
        <f t="shared" si="3"/>
        <v>0</v>
      </c>
      <c r="I39" s="128" t="str">
        <f>A37</f>
        <v>재산조성비</v>
      </c>
      <c r="J39" s="327"/>
      <c r="K39" s="327"/>
      <c r="L39" s="328" t="s">
        <v>135</v>
      </c>
      <c r="M39" s="132" t="s">
        <v>33</v>
      </c>
      <c r="N39" s="136">
        <v>1220000</v>
      </c>
      <c r="O39" s="136">
        <v>0</v>
      </c>
      <c r="P39" s="136">
        <v>0</v>
      </c>
      <c r="Q39" s="328" t="s">
        <v>181</v>
      </c>
      <c r="R39" s="328" t="s">
        <v>181</v>
      </c>
      <c r="S39" s="327" t="s">
        <v>152</v>
      </c>
      <c r="T39" s="132" t="s">
        <v>33</v>
      </c>
      <c r="U39" s="136">
        <v>0</v>
      </c>
      <c r="V39" s="136">
        <v>420371</v>
      </c>
      <c r="W39" s="137">
        <v>0</v>
      </c>
    </row>
    <row r="40" spans="1:23" x14ac:dyDescent="0.3">
      <c r="A40" s="326" t="s">
        <v>18</v>
      </c>
      <c r="B40" s="294" t="s">
        <v>19</v>
      </c>
      <c r="C40" s="294" t="s">
        <v>51</v>
      </c>
      <c r="D40" s="38" t="s">
        <v>33</v>
      </c>
      <c r="E40" s="40">
        <f>SUM(N33)+U33</f>
        <v>39873400</v>
      </c>
      <c r="F40" s="40">
        <f t="shared" ref="F40:G42" si="12">SUM(O33)</f>
        <v>0</v>
      </c>
      <c r="G40" s="40">
        <f t="shared" si="12"/>
        <v>0</v>
      </c>
      <c r="H40" s="41">
        <f t="shared" si="3"/>
        <v>39873400</v>
      </c>
      <c r="I40" s="128" t="str">
        <f>A37</f>
        <v>재산조성비</v>
      </c>
      <c r="J40" s="327"/>
      <c r="K40" s="327"/>
      <c r="L40" s="327"/>
      <c r="M40" s="132" t="s">
        <v>34</v>
      </c>
      <c r="N40" s="136">
        <v>1220000</v>
      </c>
      <c r="O40" s="136">
        <v>0</v>
      </c>
      <c r="P40" s="136">
        <v>0</v>
      </c>
      <c r="Q40" s="327"/>
      <c r="R40" s="327"/>
      <c r="S40" s="327"/>
      <c r="T40" s="132" t="s">
        <v>34</v>
      </c>
      <c r="U40" s="136">
        <v>0</v>
      </c>
      <c r="V40" s="136">
        <v>270000</v>
      </c>
      <c r="W40" s="137">
        <v>0</v>
      </c>
    </row>
    <row r="41" spans="1:23" x14ac:dyDescent="0.3">
      <c r="A41" s="326"/>
      <c r="B41" s="294"/>
      <c r="C41" s="294"/>
      <c r="D41" s="38" t="s">
        <v>34</v>
      </c>
      <c r="E41" s="40">
        <f>SUM(N34)+U34</f>
        <v>39873400</v>
      </c>
      <c r="F41" s="40">
        <f t="shared" si="12"/>
        <v>0</v>
      </c>
      <c r="G41" s="40">
        <f t="shared" si="12"/>
        <v>0</v>
      </c>
      <c r="H41" s="41">
        <f t="shared" si="3"/>
        <v>39873400</v>
      </c>
      <c r="I41" s="128" t="str">
        <f>A37</f>
        <v>재산조성비</v>
      </c>
      <c r="J41" s="327"/>
      <c r="K41" s="327"/>
      <c r="L41" s="329"/>
      <c r="M41" s="132" t="s">
        <v>35</v>
      </c>
      <c r="N41" s="136">
        <v>0</v>
      </c>
      <c r="O41" s="136">
        <v>0</v>
      </c>
      <c r="P41" s="136">
        <v>0</v>
      </c>
      <c r="Q41" s="327"/>
      <c r="R41" s="327"/>
      <c r="S41" s="329"/>
      <c r="T41" s="132" t="s">
        <v>35</v>
      </c>
      <c r="U41" s="136">
        <v>0</v>
      </c>
      <c r="V41" s="136">
        <v>0</v>
      </c>
      <c r="W41" s="137">
        <v>0</v>
      </c>
    </row>
    <row r="42" spans="1:23" ht="16.5" customHeight="1" x14ac:dyDescent="0.3">
      <c r="A42" s="326"/>
      <c r="B42" s="294"/>
      <c r="C42" s="294"/>
      <c r="D42" s="38" t="s">
        <v>35</v>
      </c>
      <c r="E42" s="40">
        <f>SUM(N35)+U35</f>
        <v>0</v>
      </c>
      <c r="F42" s="40">
        <f t="shared" si="12"/>
        <v>0</v>
      </c>
      <c r="G42" s="40">
        <f t="shared" si="12"/>
        <v>0</v>
      </c>
      <c r="H42" s="41">
        <f t="shared" si="3"/>
        <v>0</v>
      </c>
      <c r="I42" s="128" t="str">
        <f>A118</f>
        <v>사업비</v>
      </c>
      <c r="J42" s="327"/>
      <c r="K42" s="327"/>
      <c r="L42" s="328" t="s">
        <v>136</v>
      </c>
      <c r="M42" s="132" t="s">
        <v>33</v>
      </c>
      <c r="N42" s="136">
        <v>47720000</v>
      </c>
      <c r="O42" s="136">
        <v>0</v>
      </c>
      <c r="P42" s="136">
        <v>0</v>
      </c>
      <c r="Q42" s="327"/>
      <c r="R42" s="327"/>
      <c r="S42" s="327" t="s">
        <v>153</v>
      </c>
      <c r="T42" s="132" t="s">
        <v>33</v>
      </c>
      <c r="U42" s="136">
        <v>8610000</v>
      </c>
      <c r="V42" s="136">
        <v>0</v>
      </c>
      <c r="W42" s="137">
        <v>0</v>
      </c>
    </row>
    <row r="43" spans="1:23" x14ac:dyDescent="0.3">
      <c r="A43" s="326" t="s">
        <v>22</v>
      </c>
      <c r="B43" s="294" t="s">
        <v>22</v>
      </c>
      <c r="C43" s="294" t="s">
        <v>185</v>
      </c>
      <c r="D43" s="38" t="s">
        <v>33</v>
      </c>
      <c r="E43" s="40">
        <f t="shared" ref="E43:G45" si="13">SUM(N36)+U39</f>
        <v>0</v>
      </c>
      <c r="F43" s="40">
        <f t="shared" si="13"/>
        <v>912548</v>
      </c>
      <c r="G43" s="40">
        <f t="shared" si="13"/>
        <v>0</v>
      </c>
      <c r="H43" s="41">
        <f t="shared" ref="H43:H45" si="14">SUM(E43:G43)</f>
        <v>912548</v>
      </c>
      <c r="I43" s="128" t="str">
        <f>A118</f>
        <v>사업비</v>
      </c>
      <c r="J43" s="327"/>
      <c r="K43" s="327"/>
      <c r="L43" s="327"/>
      <c r="M43" s="132" t="s">
        <v>34</v>
      </c>
      <c r="N43" s="136">
        <v>47720000</v>
      </c>
      <c r="O43" s="136">
        <v>0</v>
      </c>
      <c r="P43" s="136">
        <v>0</v>
      </c>
      <c r="Q43" s="327"/>
      <c r="R43" s="327"/>
      <c r="S43" s="327"/>
      <c r="T43" s="132" t="s">
        <v>34</v>
      </c>
      <c r="U43" s="136">
        <v>8610000</v>
      </c>
      <c r="V43" s="136">
        <v>0</v>
      </c>
      <c r="W43" s="137">
        <v>0</v>
      </c>
    </row>
    <row r="44" spans="1:23" x14ac:dyDescent="0.3">
      <c r="A44" s="326"/>
      <c r="B44" s="294"/>
      <c r="C44" s="294"/>
      <c r="D44" s="38" t="s">
        <v>34</v>
      </c>
      <c r="E44" s="40">
        <f t="shared" si="13"/>
        <v>0</v>
      </c>
      <c r="F44" s="40">
        <f t="shared" si="13"/>
        <v>469000</v>
      </c>
      <c r="G44" s="40">
        <f t="shared" si="13"/>
        <v>0</v>
      </c>
      <c r="H44" s="41">
        <f t="shared" si="14"/>
        <v>469000</v>
      </c>
      <c r="I44" s="128" t="str">
        <f>A43</f>
        <v>사업비</v>
      </c>
      <c r="J44" s="327"/>
      <c r="K44" s="327"/>
      <c r="L44" s="329"/>
      <c r="M44" s="132" t="s">
        <v>35</v>
      </c>
      <c r="N44" s="136">
        <v>0</v>
      </c>
      <c r="O44" s="136">
        <v>0</v>
      </c>
      <c r="P44" s="136">
        <v>0</v>
      </c>
      <c r="Q44" s="327"/>
      <c r="R44" s="327"/>
      <c r="S44" s="329"/>
      <c r="T44" s="132" t="s">
        <v>35</v>
      </c>
      <c r="U44" s="136">
        <v>0</v>
      </c>
      <c r="V44" s="136">
        <v>0</v>
      </c>
      <c r="W44" s="137">
        <v>0</v>
      </c>
    </row>
    <row r="45" spans="1:23" ht="16.5" customHeight="1" x14ac:dyDescent="0.3">
      <c r="A45" s="326"/>
      <c r="B45" s="294"/>
      <c r="C45" s="294"/>
      <c r="D45" s="38" t="s">
        <v>35</v>
      </c>
      <c r="E45" s="40">
        <f t="shared" si="13"/>
        <v>0</v>
      </c>
      <c r="F45" s="40">
        <f t="shared" si="13"/>
        <v>0</v>
      </c>
      <c r="G45" s="40">
        <f t="shared" si="13"/>
        <v>0</v>
      </c>
      <c r="H45" s="41">
        <f t="shared" si="14"/>
        <v>0</v>
      </c>
      <c r="I45" s="128" t="str">
        <f>A46</f>
        <v>사업비</v>
      </c>
      <c r="J45" s="327"/>
      <c r="K45" s="327"/>
      <c r="L45" s="328" t="s">
        <v>137</v>
      </c>
      <c r="M45" s="132" t="s">
        <v>33</v>
      </c>
      <c r="N45" s="136">
        <v>6001000</v>
      </c>
      <c r="O45" s="136">
        <v>0</v>
      </c>
      <c r="P45" s="136">
        <v>0</v>
      </c>
      <c r="Q45" s="327"/>
      <c r="R45" s="327"/>
      <c r="S45" s="327" t="s">
        <v>141</v>
      </c>
      <c r="T45" s="132" t="s">
        <v>33</v>
      </c>
      <c r="U45" s="136">
        <v>11853000</v>
      </c>
      <c r="V45" s="136">
        <v>0</v>
      </c>
      <c r="W45" s="137">
        <v>0</v>
      </c>
    </row>
    <row r="46" spans="1:23" x14ac:dyDescent="0.3">
      <c r="A46" s="326" t="s">
        <v>22</v>
      </c>
      <c r="B46" s="294" t="s">
        <v>22</v>
      </c>
      <c r="C46" s="331" t="s">
        <v>135</v>
      </c>
      <c r="D46" s="38" t="s">
        <v>33</v>
      </c>
      <c r="E46" s="40">
        <f t="shared" ref="E46:E99" si="15">SUM(N39)</f>
        <v>1220000</v>
      </c>
      <c r="F46" s="40">
        <f t="shared" ref="F46:F99" si="16">SUM(O39)</f>
        <v>0</v>
      </c>
      <c r="G46" s="40">
        <f t="shared" ref="G46:G102" si="17">SUM(P39)</f>
        <v>0</v>
      </c>
      <c r="H46" s="41">
        <f t="shared" ref="H46:H109" si="18">SUM(E46:G46)</f>
        <v>1220000</v>
      </c>
      <c r="I46" s="128" t="str">
        <f>A46</f>
        <v>사업비</v>
      </c>
      <c r="J46" s="327"/>
      <c r="K46" s="327"/>
      <c r="L46" s="327"/>
      <c r="M46" s="132" t="s">
        <v>34</v>
      </c>
      <c r="N46" s="136">
        <v>6001000</v>
      </c>
      <c r="O46" s="136">
        <v>0</v>
      </c>
      <c r="P46" s="136">
        <v>0</v>
      </c>
      <c r="Q46" s="327"/>
      <c r="R46" s="327"/>
      <c r="S46" s="327"/>
      <c r="T46" s="132" t="s">
        <v>34</v>
      </c>
      <c r="U46" s="136">
        <v>11853000</v>
      </c>
      <c r="V46" s="136">
        <v>0</v>
      </c>
      <c r="W46" s="137">
        <v>0</v>
      </c>
    </row>
    <row r="47" spans="1:23" x14ac:dyDescent="0.3">
      <c r="A47" s="326"/>
      <c r="B47" s="294"/>
      <c r="C47" s="332"/>
      <c r="D47" s="38" t="s">
        <v>34</v>
      </c>
      <c r="E47" s="40">
        <f t="shared" si="15"/>
        <v>1220000</v>
      </c>
      <c r="F47" s="40">
        <f t="shared" si="16"/>
        <v>0</v>
      </c>
      <c r="G47" s="40">
        <f t="shared" si="17"/>
        <v>0</v>
      </c>
      <c r="H47" s="41">
        <f t="shared" si="18"/>
        <v>1220000</v>
      </c>
      <c r="I47" s="128" t="str">
        <f>A46</f>
        <v>사업비</v>
      </c>
      <c r="J47" s="327"/>
      <c r="K47" s="327"/>
      <c r="L47" s="329"/>
      <c r="M47" s="132" t="s">
        <v>35</v>
      </c>
      <c r="N47" s="136">
        <v>0</v>
      </c>
      <c r="O47" s="136">
        <v>0</v>
      </c>
      <c r="P47" s="136">
        <v>0</v>
      </c>
      <c r="Q47" s="327"/>
      <c r="R47" s="327"/>
      <c r="S47" s="329"/>
      <c r="T47" s="132" t="s">
        <v>35</v>
      </c>
      <c r="U47" s="136">
        <v>0</v>
      </c>
      <c r="V47" s="136">
        <v>0</v>
      </c>
      <c r="W47" s="137">
        <v>0</v>
      </c>
    </row>
    <row r="48" spans="1:23" ht="16.5" customHeight="1" x14ac:dyDescent="0.3">
      <c r="A48" s="326"/>
      <c r="B48" s="294"/>
      <c r="C48" s="333"/>
      <c r="D48" s="38" t="s">
        <v>35</v>
      </c>
      <c r="E48" s="40">
        <f t="shared" si="15"/>
        <v>0</v>
      </c>
      <c r="F48" s="40">
        <f t="shared" si="16"/>
        <v>0</v>
      </c>
      <c r="G48" s="40">
        <f t="shared" si="17"/>
        <v>0</v>
      </c>
      <c r="H48" s="41">
        <f t="shared" si="18"/>
        <v>0</v>
      </c>
      <c r="I48" s="128" t="str">
        <f>A49</f>
        <v>사업비</v>
      </c>
      <c r="J48" s="327"/>
      <c r="K48" s="327"/>
      <c r="L48" s="328" t="s">
        <v>138</v>
      </c>
      <c r="M48" s="132" t="s">
        <v>33</v>
      </c>
      <c r="N48" s="136">
        <v>6000000</v>
      </c>
      <c r="O48" s="136">
        <v>0</v>
      </c>
      <c r="P48" s="136">
        <v>0</v>
      </c>
      <c r="Q48" s="327"/>
      <c r="R48" s="327"/>
      <c r="S48" s="327" t="s">
        <v>144</v>
      </c>
      <c r="T48" s="132" t="s">
        <v>33</v>
      </c>
      <c r="U48" s="136">
        <v>24625000</v>
      </c>
      <c r="V48" s="136">
        <v>0</v>
      </c>
      <c r="W48" s="137">
        <v>0</v>
      </c>
    </row>
    <row r="49" spans="1:23" x14ac:dyDescent="0.3">
      <c r="A49" s="326" t="s">
        <v>22</v>
      </c>
      <c r="B49" s="294" t="s">
        <v>22</v>
      </c>
      <c r="C49" s="331" t="s">
        <v>136</v>
      </c>
      <c r="D49" s="38" t="s">
        <v>33</v>
      </c>
      <c r="E49" s="40">
        <f t="shared" si="15"/>
        <v>47720000</v>
      </c>
      <c r="F49" s="40">
        <f t="shared" si="16"/>
        <v>0</v>
      </c>
      <c r="G49" s="40">
        <f t="shared" si="17"/>
        <v>0</v>
      </c>
      <c r="H49" s="41">
        <f t="shared" si="18"/>
        <v>47720000</v>
      </c>
      <c r="I49" s="128" t="str">
        <f>A49</f>
        <v>사업비</v>
      </c>
      <c r="J49" s="327"/>
      <c r="K49" s="327"/>
      <c r="L49" s="327"/>
      <c r="M49" s="132" t="s">
        <v>34</v>
      </c>
      <c r="N49" s="136">
        <v>3101710</v>
      </c>
      <c r="O49" s="136">
        <v>0</v>
      </c>
      <c r="P49" s="136">
        <v>0</v>
      </c>
      <c r="Q49" s="327"/>
      <c r="R49" s="327"/>
      <c r="S49" s="327"/>
      <c r="T49" s="132" t="s">
        <v>34</v>
      </c>
      <c r="U49" s="136">
        <v>24625000</v>
      </c>
      <c r="V49" s="136">
        <v>0</v>
      </c>
      <c r="W49" s="137">
        <v>0</v>
      </c>
    </row>
    <row r="50" spans="1:23" x14ac:dyDescent="0.3">
      <c r="A50" s="326"/>
      <c r="B50" s="294"/>
      <c r="C50" s="332"/>
      <c r="D50" s="38" t="s">
        <v>34</v>
      </c>
      <c r="E50" s="40">
        <f t="shared" si="15"/>
        <v>47720000</v>
      </c>
      <c r="F50" s="40">
        <f t="shared" si="16"/>
        <v>0</v>
      </c>
      <c r="G50" s="40">
        <f t="shared" si="17"/>
        <v>0</v>
      </c>
      <c r="H50" s="41">
        <f t="shared" si="18"/>
        <v>47720000</v>
      </c>
      <c r="I50" s="128" t="str">
        <f>A49</f>
        <v>사업비</v>
      </c>
      <c r="J50" s="327"/>
      <c r="K50" s="327"/>
      <c r="L50" s="329"/>
      <c r="M50" s="132" t="s">
        <v>35</v>
      </c>
      <c r="N50" s="136">
        <v>2898290</v>
      </c>
      <c r="O50" s="136">
        <v>0</v>
      </c>
      <c r="P50" s="136">
        <v>0</v>
      </c>
      <c r="Q50" s="327"/>
      <c r="R50" s="327"/>
      <c r="S50" s="329"/>
      <c r="T50" s="132" t="s">
        <v>35</v>
      </c>
      <c r="U50" s="136">
        <v>0</v>
      </c>
      <c r="V50" s="136">
        <v>0</v>
      </c>
      <c r="W50" s="137">
        <v>0</v>
      </c>
    </row>
    <row r="51" spans="1:23" ht="16.5" customHeight="1" x14ac:dyDescent="0.3">
      <c r="A51" s="326"/>
      <c r="B51" s="294"/>
      <c r="C51" s="333"/>
      <c r="D51" s="38" t="s">
        <v>35</v>
      </c>
      <c r="E51" s="40">
        <f t="shared" si="15"/>
        <v>0</v>
      </c>
      <c r="F51" s="40">
        <f t="shared" si="16"/>
        <v>0</v>
      </c>
      <c r="G51" s="40">
        <f t="shared" si="17"/>
        <v>0</v>
      </c>
      <c r="H51" s="41">
        <f t="shared" si="18"/>
        <v>0</v>
      </c>
      <c r="I51" s="128" t="str">
        <f>A52</f>
        <v>사업비</v>
      </c>
      <c r="J51" s="327"/>
      <c r="K51" s="327"/>
      <c r="L51" s="328" t="s">
        <v>139</v>
      </c>
      <c r="M51" s="132" t="s">
        <v>33</v>
      </c>
      <c r="N51" s="136">
        <v>11667000</v>
      </c>
      <c r="O51" s="136">
        <v>0</v>
      </c>
      <c r="P51" s="136">
        <v>0</v>
      </c>
      <c r="Q51" s="327"/>
      <c r="R51" s="327"/>
      <c r="S51" s="327" t="s">
        <v>154</v>
      </c>
      <c r="T51" s="132" t="s">
        <v>33</v>
      </c>
      <c r="U51" s="136">
        <v>18300000</v>
      </c>
      <c r="V51" s="136">
        <v>0</v>
      </c>
      <c r="W51" s="137">
        <v>0</v>
      </c>
    </row>
    <row r="52" spans="1:23" x14ac:dyDescent="0.3">
      <c r="A52" s="326" t="s">
        <v>22</v>
      </c>
      <c r="B52" s="294" t="s">
        <v>22</v>
      </c>
      <c r="C52" s="331" t="s">
        <v>137</v>
      </c>
      <c r="D52" s="38" t="s">
        <v>33</v>
      </c>
      <c r="E52" s="40">
        <f t="shared" si="15"/>
        <v>6001000</v>
      </c>
      <c r="F52" s="40">
        <f t="shared" si="16"/>
        <v>0</v>
      </c>
      <c r="G52" s="40">
        <f t="shared" si="17"/>
        <v>0</v>
      </c>
      <c r="H52" s="41">
        <f t="shared" si="18"/>
        <v>6001000</v>
      </c>
      <c r="I52" s="128" t="str">
        <f>A52</f>
        <v>사업비</v>
      </c>
      <c r="J52" s="327"/>
      <c r="K52" s="327"/>
      <c r="L52" s="327"/>
      <c r="M52" s="132" t="s">
        <v>34</v>
      </c>
      <c r="N52" s="136">
        <v>11667000</v>
      </c>
      <c r="O52" s="136">
        <v>0</v>
      </c>
      <c r="P52" s="136">
        <v>0</v>
      </c>
      <c r="Q52" s="327"/>
      <c r="R52" s="327"/>
      <c r="S52" s="327"/>
      <c r="T52" s="132" t="s">
        <v>34</v>
      </c>
      <c r="U52" s="136">
        <v>18300000</v>
      </c>
      <c r="V52" s="136">
        <v>0</v>
      </c>
      <c r="W52" s="137">
        <v>0</v>
      </c>
    </row>
    <row r="53" spans="1:23" x14ac:dyDescent="0.3">
      <c r="A53" s="326"/>
      <c r="B53" s="294"/>
      <c r="C53" s="332"/>
      <c r="D53" s="38" t="s">
        <v>34</v>
      </c>
      <c r="E53" s="40">
        <f t="shared" si="15"/>
        <v>6001000</v>
      </c>
      <c r="F53" s="40">
        <f t="shared" si="16"/>
        <v>0</v>
      </c>
      <c r="G53" s="40">
        <f t="shared" si="17"/>
        <v>0</v>
      </c>
      <c r="H53" s="41">
        <f t="shared" si="18"/>
        <v>6001000</v>
      </c>
      <c r="I53" s="128" t="str">
        <f>A49</f>
        <v>사업비</v>
      </c>
      <c r="J53" s="327"/>
      <c r="K53" s="327"/>
      <c r="L53" s="329"/>
      <c r="M53" s="132" t="s">
        <v>35</v>
      </c>
      <c r="N53" s="136">
        <v>0</v>
      </c>
      <c r="O53" s="136">
        <v>0</v>
      </c>
      <c r="P53" s="136">
        <v>0</v>
      </c>
      <c r="Q53" s="327"/>
      <c r="R53" s="327"/>
      <c r="S53" s="329"/>
      <c r="T53" s="132" t="s">
        <v>35</v>
      </c>
      <c r="U53" s="136">
        <v>0</v>
      </c>
      <c r="V53" s="136">
        <v>0</v>
      </c>
      <c r="W53" s="137">
        <v>0</v>
      </c>
    </row>
    <row r="54" spans="1:23" ht="16.5" customHeight="1" x14ac:dyDescent="0.3">
      <c r="A54" s="326"/>
      <c r="B54" s="294"/>
      <c r="C54" s="333"/>
      <c r="D54" s="38" t="s">
        <v>35</v>
      </c>
      <c r="E54" s="40">
        <f t="shared" si="15"/>
        <v>0</v>
      </c>
      <c r="F54" s="40">
        <f t="shared" si="16"/>
        <v>0</v>
      </c>
      <c r="G54" s="40">
        <f t="shared" si="17"/>
        <v>0</v>
      </c>
      <c r="H54" s="41">
        <f t="shared" si="18"/>
        <v>0</v>
      </c>
      <c r="I54" s="128" t="str">
        <f>A52</f>
        <v>사업비</v>
      </c>
      <c r="J54" s="327"/>
      <c r="K54" s="327"/>
      <c r="L54" s="328" t="s">
        <v>140</v>
      </c>
      <c r="M54" s="132" t="s">
        <v>33</v>
      </c>
      <c r="N54" s="136">
        <v>11500000</v>
      </c>
      <c r="O54" s="136">
        <v>0</v>
      </c>
      <c r="P54" s="136">
        <v>0</v>
      </c>
      <c r="Q54" s="327"/>
      <c r="R54" s="327"/>
      <c r="S54" s="327" t="s">
        <v>143</v>
      </c>
      <c r="T54" s="132" t="s">
        <v>33</v>
      </c>
      <c r="U54" s="136">
        <v>5782000</v>
      </c>
      <c r="V54" s="136">
        <v>0</v>
      </c>
      <c r="W54" s="137">
        <v>0</v>
      </c>
    </row>
    <row r="55" spans="1:23" x14ac:dyDescent="0.3">
      <c r="A55" s="326" t="s">
        <v>22</v>
      </c>
      <c r="B55" s="294" t="s">
        <v>22</v>
      </c>
      <c r="C55" s="331" t="s">
        <v>138</v>
      </c>
      <c r="D55" s="38" t="s">
        <v>33</v>
      </c>
      <c r="E55" s="40">
        <f t="shared" si="15"/>
        <v>6000000</v>
      </c>
      <c r="F55" s="40">
        <f t="shared" si="16"/>
        <v>0</v>
      </c>
      <c r="G55" s="40">
        <f t="shared" si="17"/>
        <v>0</v>
      </c>
      <c r="H55" s="41">
        <f t="shared" si="18"/>
        <v>6000000</v>
      </c>
      <c r="I55" s="128" t="str">
        <f>A55</f>
        <v>사업비</v>
      </c>
      <c r="J55" s="327"/>
      <c r="K55" s="327"/>
      <c r="L55" s="327"/>
      <c r="M55" s="132" t="s">
        <v>34</v>
      </c>
      <c r="N55" s="136">
        <v>11500000</v>
      </c>
      <c r="O55" s="136">
        <v>0</v>
      </c>
      <c r="P55" s="136">
        <v>0</v>
      </c>
      <c r="Q55" s="327"/>
      <c r="R55" s="327"/>
      <c r="S55" s="327"/>
      <c r="T55" s="132" t="s">
        <v>34</v>
      </c>
      <c r="U55" s="136">
        <v>5782000</v>
      </c>
      <c r="V55" s="136">
        <v>0</v>
      </c>
      <c r="W55" s="137">
        <v>0</v>
      </c>
    </row>
    <row r="56" spans="1:23" x14ac:dyDescent="0.3">
      <c r="A56" s="326"/>
      <c r="B56" s="294"/>
      <c r="C56" s="332"/>
      <c r="D56" s="38" t="s">
        <v>34</v>
      </c>
      <c r="E56" s="40">
        <f t="shared" si="15"/>
        <v>3101710</v>
      </c>
      <c r="F56" s="40">
        <f t="shared" si="16"/>
        <v>0</v>
      </c>
      <c r="G56" s="40">
        <f t="shared" si="17"/>
        <v>0</v>
      </c>
      <c r="H56" s="41">
        <f t="shared" si="18"/>
        <v>3101710</v>
      </c>
      <c r="I56" s="128" t="str">
        <f>A55</f>
        <v>사업비</v>
      </c>
      <c r="J56" s="327"/>
      <c r="K56" s="327"/>
      <c r="L56" s="329"/>
      <c r="M56" s="132" t="s">
        <v>35</v>
      </c>
      <c r="N56" s="136">
        <v>0</v>
      </c>
      <c r="O56" s="136">
        <v>0</v>
      </c>
      <c r="P56" s="136">
        <v>0</v>
      </c>
      <c r="Q56" s="327"/>
      <c r="R56" s="327"/>
      <c r="S56" s="329"/>
      <c r="T56" s="132" t="s">
        <v>35</v>
      </c>
      <c r="U56" s="136">
        <v>0</v>
      </c>
      <c r="V56" s="136">
        <v>0</v>
      </c>
      <c r="W56" s="137">
        <v>0</v>
      </c>
    </row>
    <row r="57" spans="1:23" ht="17.25" customHeight="1" x14ac:dyDescent="0.3">
      <c r="A57" s="326"/>
      <c r="B57" s="294"/>
      <c r="C57" s="333"/>
      <c r="D57" s="38" t="s">
        <v>35</v>
      </c>
      <c r="E57" s="40">
        <f t="shared" si="15"/>
        <v>2898290</v>
      </c>
      <c r="F57" s="40">
        <f t="shared" si="16"/>
        <v>0</v>
      </c>
      <c r="G57" s="40">
        <f t="shared" si="17"/>
        <v>0</v>
      </c>
      <c r="H57" s="41">
        <f t="shared" si="18"/>
        <v>2898290</v>
      </c>
      <c r="I57" s="128" t="str">
        <f>A55</f>
        <v>사업비</v>
      </c>
      <c r="J57" s="327"/>
      <c r="K57" s="327"/>
      <c r="L57" s="328" t="s">
        <v>101</v>
      </c>
      <c r="M57" s="132" t="s">
        <v>33</v>
      </c>
      <c r="N57" s="136">
        <v>0</v>
      </c>
      <c r="O57" s="136">
        <v>0</v>
      </c>
      <c r="P57" s="136">
        <v>6850059</v>
      </c>
      <c r="Q57" s="327"/>
      <c r="R57" s="327"/>
      <c r="S57" s="327" t="s">
        <v>168</v>
      </c>
      <c r="T57" s="132" t="s">
        <v>33</v>
      </c>
      <c r="U57" s="136">
        <v>10000000</v>
      </c>
      <c r="V57" s="136">
        <v>0</v>
      </c>
      <c r="W57" s="137">
        <v>0</v>
      </c>
    </row>
    <row r="58" spans="1:23" x14ac:dyDescent="0.3">
      <c r="A58" s="326" t="s">
        <v>22</v>
      </c>
      <c r="B58" s="294" t="s">
        <v>22</v>
      </c>
      <c r="C58" s="331" t="s">
        <v>139</v>
      </c>
      <c r="D58" s="38" t="s">
        <v>33</v>
      </c>
      <c r="E58" s="40">
        <f t="shared" si="15"/>
        <v>11667000</v>
      </c>
      <c r="F58" s="40">
        <f t="shared" si="16"/>
        <v>0</v>
      </c>
      <c r="G58" s="40">
        <f t="shared" si="17"/>
        <v>0</v>
      </c>
      <c r="H58" s="41">
        <f t="shared" si="18"/>
        <v>11667000</v>
      </c>
      <c r="I58" s="128" t="str">
        <f>A58</f>
        <v>사업비</v>
      </c>
      <c r="J58" s="327"/>
      <c r="K58" s="327"/>
      <c r="L58" s="327"/>
      <c r="M58" s="132" t="s">
        <v>34</v>
      </c>
      <c r="N58" s="136">
        <v>0</v>
      </c>
      <c r="O58" s="136">
        <v>0</v>
      </c>
      <c r="P58" s="136">
        <v>5214000</v>
      </c>
      <c r="Q58" s="327"/>
      <c r="R58" s="327"/>
      <c r="S58" s="327"/>
      <c r="T58" s="132" t="s">
        <v>34</v>
      </c>
      <c r="U58" s="136">
        <v>10000000</v>
      </c>
      <c r="V58" s="136">
        <v>0</v>
      </c>
      <c r="W58" s="137">
        <v>0</v>
      </c>
    </row>
    <row r="59" spans="1:23" x14ac:dyDescent="0.3">
      <c r="A59" s="326"/>
      <c r="B59" s="294"/>
      <c r="C59" s="332"/>
      <c r="D59" s="38" t="s">
        <v>34</v>
      </c>
      <c r="E59" s="40">
        <f t="shared" si="15"/>
        <v>11667000</v>
      </c>
      <c r="F59" s="40">
        <f t="shared" si="16"/>
        <v>0</v>
      </c>
      <c r="G59" s="40">
        <f t="shared" si="17"/>
        <v>0</v>
      </c>
      <c r="H59" s="41">
        <f t="shared" si="18"/>
        <v>11667000</v>
      </c>
      <c r="I59" s="128" t="str">
        <f>A58</f>
        <v>사업비</v>
      </c>
      <c r="J59" s="327"/>
      <c r="K59" s="327"/>
      <c r="L59" s="329"/>
      <c r="M59" s="132" t="s">
        <v>35</v>
      </c>
      <c r="N59" s="136">
        <v>0</v>
      </c>
      <c r="O59" s="136">
        <v>0</v>
      </c>
      <c r="P59" s="136">
        <v>0</v>
      </c>
      <c r="Q59" s="327"/>
      <c r="R59" s="327"/>
      <c r="S59" s="329"/>
      <c r="T59" s="132" t="s">
        <v>35</v>
      </c>
      <c r="U59" s="136">
        <v>0</v>
      </c>
      <c r="V59" s="136">
        <v>0</v>
      </c>
      <c r="W59" s="137">
        <v>0</v>
      </c>
    </row>
    <row r="60" spans="1:23" ht="16.5" customHeight="1" x14ac:dyDescent="0.3">
      <c r="A60" s="326"/>
      <c r="B60" s="294"/>
      <c r="C60" s="333"/>
      <c r="D60" s="38" t="s">
        <v>35</v>
      </c>
      <c r="E60" s="40">
        <f t="shared" si="15"/>
        <v>0</v>
      </c>
      <c r="F60" s="40">
        <f t="shared" si="16"/>
        <v>0</v>
      </c>
      <c r="G60" s="40">
        <f t="shared" si="17"/>
        <v>0</v>
      </c>
      <c r="H60" s="41">
        <f t="shared" si="18"/>
        <v>0</v>
      </c>
      <c r="I60" s="128" t="str">
        <f>A55</f>
        <v>사업비</v>
      </c>
      <c r="J60" s="327"/>
      <c r="K60" s="327"/>
      <c r="L60" s="328" t="s">
        <v>141</v>
      </c>
      <c r="M60" s="132" t="s">
        <v>33</v>
      </c>
      <c r="N60" s="136">
        <v>30170370</v>
      </c>
      <c r="O60" s="136">
        <v>0</v>
      </c>
      <c r="P60" s="136">
        <v>0</v>
      </c>
      <c r="Q60" s="327"/>
      <c r="R60" s="327"/>
      <c r="S60" s="327" t="s">
        <v>169</v>
      </c>
      <c r="T60" s="132" t="s">
        <v>33</v>
      </c>
      <c r="U60" s="136">
        <v>15000000</v>
      </c>
      <c r="V60" s="136">
        <v>0</v>
      </c>
      <c r="W60" s="137">
        <v>0</v>
      </c>
    </row>
    <row r="61" spans="1:23" x14ac:dyDescent="0.3">
      <c r="A61" s="326" t="s">
        <v>22</v>
      </c>
      <c r="B61" s="294" t="s">
        <v>22</v>
      </c>
      <c r="C61" s="331" t="s">
        <v>140</v>
      </c>
      <c r="D61" s="38" t="s">
        <v>33</v>
      </c>
      <c r="E61" s="40">
        <f t="shared" si="15"/>
        <v>11500000</v>
      </c>
      <c r="F61" s="40">
        <f t="shared" si="16"/>
        <v>0</v>
      </c>
      <c r="G61" s="40">
        <f t="shared" si="17"/>
        <v>0</v>
      </c>
      <c r="H61" s="41">
        <f t="shared" si="18"/>
        <v>11500000</v>
      </c>
      <c r="I61" s="128" t="str">
        <f>A61</f>
        <v>사업비</v>
      </c>
      <c r="J61" s="327"/>
      <c r="K61" s="327"/>
      <c r="L61" s="327"/>
      <c r="M61" s="132" t="s">
        <v>34</v>
      </c>
      <c r="N61" s="136">
        <v>30170370</v>
      </c>
      <c r="O61" s="136">
        <v>0</v>
      </c>
      <c r="P61" s="136">
        <v>0</v>
      </c>
      <c r="Q61" s="327"/>
      <c r="R61" s="327"/>
      <c r="S61" s="327"/>
      <c r="T61" s="132" t="s">
        <v>34</v>
      </c>
      <c r="U61" s="136">
        <v>15000000</v>
      </c>
      <c r="V61" s="136">
        <v>0</v>
      </c>
      <c r="W61" s="137">
        <v>0</v>
      </c>
    </row>
    <row r="62" spans="1:23" x14ac:dyDescent="0.3">
      <c r="A62" s="326"/>
      <c r="B62" s="294"/>
      <c r="C62" s="332"/>
      <c r="D62" s="38" t="s">
        <v>34</v>
      </c>
      <c r="E62" s="40">
        <f t="shared" si="15"/>
        <v>11500000</v>
      </c>
      <c r="F62" s="40">
        <f t="shared" si="16"/>
        <v>0</v>
      </c>
      <c r="G62" s="40">
        <f t="shared" si="17"/>
        <v>0</v>
      </c>
      <c r="H62" s="41">
        <f t="shared" si="18"/>
        <v>11500000</v>
      </c>
      <c r="I62" s="128" t="str">
        <f>A58</f>
        <v>사업비</v>
      </c>
      <c r="J62" s="327"/>
      <c r="K62" s="327"/>
      <c r="L62" s="329"/>
      <c r="M62" s="132" t="s">
        <v>35</v>
      </c>
      <c r="N62" s="136">
        <v>0</v>
      </c>
      <c r="O62" s="136">
        <v>0</v>
      </c>
      <c r="P62" s="136">
        <v>0</v>
      </c>
      <c r="Q62" s="327"/>
      <c r="R62" s="327"/>
      <c r="S62" s="329"/>
      <c r="T62" s="132" t="s">
        <v>35</v>
      </c>
      <c r="U62" s="136">
        <v>0</v>
      </c>
      <c r="V62" s="136">
        <v>0</v>
      </c>
      <c r="W62" s="137">
        <v>0</v>
      </c>
    </row>
    <row r="63" spans="1:23" ht="16.5" customHeight="1" x14ac:dyDescent="0.3">
      <c r="A63" s="326"/>
      <c r="B63" s="294"/>
      <c r="C63" s="333"/>
      <c r="D63" s="38" t="s">
        <v>35</v>
      </c>
      <c r="E63" s="40">
        <f t="shared" si="15"/>
        <v>0</v>
      </c>
      <c r="F63" s="40">
        <f t="shared" si="16"/>
        <v>0</v>
      </c>
      <c r="G63" s="40">
        <f t="shared" si="17"/>
        <v>0</v>
      </c>
      <c r="H63" s="41">
        <f t="shared" si="18"/>
        <v>0</v>
      </c>
      <c r="I63" s="128" t="str">
        <f>A61</f>
        <v>사업비</v>
      </c>
      <c r="J63" s="327"/>
      <c r="K63" s="327"/>
      <c r="L63" s="328" t="s">
        <v>142</v>
      </c>
      <c r="M63" s="132" t="s">
        <v>33</v>
      </c>
      <c r="N63" s="136">
        <v>0</v>
      </c>
      <c r="O63" s="136">
        <v>2200000</v>
      </c>
      <c r="P63" s="136">
        <v>0</v>
      </c>
      <c r="Q63" s="327"/>
      <c r="R63" s="327"/>
      <c r="S63" s="327" t="s">
        <v>155</v>
      </c>
      <c r="T63" s="132" t="s">
        <v>33</v>
      </c>
      <c r="U63" s="136">
        <v>9960340</v>
      </c>
      <c r="V63" s="136">
        <v>0</v>
      </c>
      <c r="W63" s="137">
        <v>0</v>
      </c>
    </row>
    <row r="64" spans="1:23" x14ac:dyDescent="0.3">
      <c r="A64" s="326" t="s">
        <v>22</v>
      </c>
      <c r="B64" s="294" t="s">
        <v>22</v>
      </c>
      <c r="C64" s="331" t="s">
        <v>101</v>
      </c>
      <c r="D64" s="38" t="s">
        <v>33</v>
      </c>
      <c r="E64" s="40">
        <f t="shared" si="15"/>
        <v>0</v>
      </c>
      <c r="F64" s="40">
        <f t="shared" si="16"/>
        <v>0</v>
      </c>
      <c r="G64" s="40">
        <f t="shared" si="17"/>
        <v>6850059</v>
      </c>
      <c r="H64" s="41">
        <f t="shared" si="18"/>
        <v>6850059</v>
      </c>
      <c r="I64" s="128" t="str">
        <f>A64</f>
        <v>사업비</v>
      </c>
      <c r="J64" s="327"/>
      <c r="K64" s="327"/>
      <c r="L64" s="327"/>
      <c r="M64" s="132" t="s">
        <v>34</v>
      </c>
      <c r="N64" s="136">
        <v>0</v>
      </c>
      <c r="O64" s="136">
        <v>2200000</v>
      </c>
      <c r="P64" s="136">
        <v>0</v>
      </c>
      <c r="Q64" s="327"/>
      <c r="R64" s="327"/>
      <c r="S64" s="327"/>
      <c r="T64" s="132" t="s">
        <v>34</v>
      </c>
      <c r="U64" s="136">
        <v>9960340</v>
      </c>
      <c r="V64" s="136">
        <v>0</v>
      </c>
      <c r="W64" s="137">
        <v>0</v>
      </c>
    </row>
    <row r="65" spans="1:23" x14ac:dyDescent="0.3">
      <c r="A65" s="326"/>
      <c r="B65" s="294"/>
      <c r="C65" s="332"/>
      <c r="D65" s="38" t="s">
        <v>34</v>
      </c>
      <c r="E65" s="40">
        <f t="shared" si="15"/>
        <v>0</v>
      </c>
      <c r="F65" s="40">
        <f t="shared" si="16"/>
        <v>0</v>
      </c>
      <c r="G65" s="40">
        <f t="shared" si="17"/>
        <v>5214000</v>
      </c>
      <c r="H65" s="41">
        <f t="shared" si="18"/>
        <v>5214000</v>
      </c>
      <c r="I65" s="128" t="str">
        <f>A64</f>
        <v>사업비</v>
      </c>
      <c r="J65" s="327"/>
      <c r="K65" s="327"/>
      <c r="L65" s="329"/>
      <c r="M65" s="132" t="s">
        <v>35</v>
      </c>
      <c r="N65" s="136">
        <v>0</v>
      </c>
      <c r="O65" s="136">
        <v>0</v>
      </c>
      <c r="P65" s="136">
        <v>0</v>
      </c>
      <c r="Q65" s="344"/>
      <c r="R65" s="327"/>
      <c r="S65" s="329"/>
      <c r="T65" s="132" t="s">
        <v>35</v>
      </c>
      <c r="U65" s="136">
        <v>0</v>
      </c>
      <c r="V65" s="136">
        <v>0</v>
      </c>
      <c r="W65" s="137">
        <v>0</v>
      </c>
    </row>
    <row r="66" spans="1:23" ht="16.5" customHeight="1" x14ac:dyDescent="0.3">
      <c r="A66" s="326"/>
      <c r="B66" s="294"/>
      <c r="C66" s="333"/>
      <c r="D66" s="38" t="s">
        <v>35</v>
      </c>
      <c r="E66" s="40">
        <f t="shared" si="15"/>
        <v>0</v>
      </c>
      <c r="F66" s="40">
        <f t="shared" si="16"/>
        <v>0</v>
      </c>
      <c r="G66" s="40">
        <f t="shared" si="17"/>
        <v>0</v>
      </c>
      <c r="H66" s="41">
        <f t="shared" si="18"/>
        <v>0</v>
      </c>
      <c r="I66" s="128" t="str">
        <f>A67</f>
        <v>사업비</v>
      </c>
      <c r="J66" s="327"/>
      <c r="K66" s="327"/>
      <c r="L66" s="328" t="s">
        <v>144</v>
      </c>
      <c r="M66" s="132" t="s">
        <v>33</v>
      </c>
      <c r="N66" s="136">
        <v>0</v>
      </c>
      <c r="O66" s="136">
        <v>6040000</v>
      </c>
      <c r="P66" s="136">
        <v>0</v>
      </c>
      <c r="Q66" s="345" t="s">
        <v>151</v>
      </c>
      <c r="R66" s="218"/>
      <c r="S66" s="219"/>
      <c r="T66" s="220" t="s">
        <v>33</v>
      </c>
      <c r="U66" s="221">
        <f>SUMIF($T3:$T65,T66,U$3:U65)</f>
        <v>348083163</v>
      </c>
      <c r="V66" s="221">
        <f>SUMIF($T3:$T65,T66,V$3:V65)</f>
        <v>420371</v>
      </c>
      <c r="W66" s="221">
        <f>SUMIF($T3:$T65,T66,W$3:W65)</f>
        <v>0</v>
      </c>
    </row>
    <row r="67" spans="1:23" x14ac:dyDescent="0.3">
      <c r="A67" s="326" t="s">
        <v>22</v>
      </c>
      <c r="B67" s="294" t="s">
        <v>22</v>
      </c>
      <c r="C67" s="331" t="s">
        <v>141</v>
      </c>
      <c r="D67" s="38" t="s">
        <v>33</v>
      </c>
      <c r="E67" s="40">
        <f t="shared" ref="E67:G69" si="19">SUM(N60)+U45</f>
        <v>42023370</v>
      </c>
      <c r="F67" s="40">
        <f t="shared" si="19"/>
        <v>0</v>
      </c>
      <c r="G67" s="40">
        <f t="shared" si="19"/>
        <v>0</v>
      </c>
      <c r="H67" s="41">
        <f t="shared" si="18"/>
        <v>42023370</v>
      </c>
      <c r="I67" s="128" t="str">
        <f>A67</f>
        <v>사업비</v>
      </c>
      <c r="J67" s="327"/>
      <c r="K67" s="327"/>
      <c r="L67" s="327"/>
      <c r="M67" s="132" t="s">
        <v>34</v>
      </c>
      <c r="N67" s="136">
        <v>0</v>
      </c>
      <c r="O67" s="136">
        <v>6040000</v>
      </c>
      <c r="P67" s="136">
        <v>0</v>
      </c>
      <c r="Q67" s="346"/>
      <c r="R67" s="222"/>
      <c r="S67" s="223"/>
      <c r="T67" s="224" t="s">
        <v>34</v>
      </c>
      <c r="U67" s="221">
        <f>SUMIF($T3:$T65,T67,U$3:U65)</f>
        <v>346042113</v>
      </c>
      <c r="V67" s="221">
        <f>SUMIF($T3:$T65,T67,V$3:V65)</f>
        <v>270000</v>
      </c>
      <c r="W67" s="221">
        <f>SUMIF($T3:$T65,T67,W$3:W65)</f>
        <v>0</v>
      </c>
    </row>
    <row r="68" spans="1:23" x14ac:dyDescent="0.3">
      <c r="A68" s="326"/>
      <c r="B68" s="294"/>
      <c r="C68" s="332"/>
      <c r="D68" s="38" t="s">
        <v>34</v>
      </c>
      <c r="E68" s="40">
        <f t="shared" si="19"/>
        <v>42023370</v>
      </c>
      <c r="F68" s="40">
        <f t="shared" si="19"/>
        <v>0</v>
      </c>
      <c r="G68" s="40">
        <f t="shared" si="19"/>
        <v>0</v>
      </c>
      <c r="H68" s="41">
        <f t="shared" si="18"/>
        <v>42023370</v>
      </c>
      <c r="I68" s="128" t="str">
        <f>A67</f>
        <v>사업비</v>
      </c>
      <c r="J68" s="327"/>
      <c r="K68" s="327"/>
      <c r="L68" s="329"/>
      <c r="M68" s="132" t="s">
        <v>35</v>
      </c>
      <c r="N68" s="136">
        <v>0</v>
      </c>
      <c r="O68" s="136">
        <v>0</v>
      </c>
      <c r="P68" s="136">
        <v>0</v>
      </c>
      <c r="Q68" s="347"/>
      <c r="R68" s="225"/>
      <c r="S68" s="226"/>
      <c r="T68" s="224" t="s">
        <v>35</v>
      </c>
      <c r="U68" s="221">
        <f>SUMIF($T3:$T65,T68,U$3:U65)</f>
        <v>2041050</v>
      </c>
      <c r="V68" s="221">
        <v>150371</v>
      </c>
      <c r="W68" s="221">
        <f>SUMIF($T3:$T65,T68,W$3:W65)</f>
        <v>0</v>
      </c>
    </row>
    <row r="69" spans="1:23" ht="16.5" customHeight="1" x14ac:dyDescent="0.3">
      <c r="A69" s="326"/>
      <c r="B69" s="294"/>
      <c r="C69" s="333"/>
      <c r="D69" s="38" t="s">
        <v>35</v>
      </c>
      <c r="E69" s="40">
        <f t="shared" si="19"/>
        <v>0</v>
      </c>
      <c r="F69" s="40">
        <f t="shared" si="19"/>
        <v>0</v>
      </c>
      <c r="G69" s="40">
        <f t="shared" si="19"/>
        <v>0</v>
      </c>
      <c r="H69" s="41">
        <f t="shared" si="18"/>
        <v>0</v>
      </c>
      <c r="I69" s="128" t="str">
        <f>A70</f>
        <v>사업비</v>
      </c>
      <c r="J69" s="327"/>
      <c r="K69" s="327"/>
      <c r="L69" s="328" t="s">
        <v>145</v>
      </c>
      <c r="M69" s="132" t="s">
        <v>33</v>
      </c>
      <c r="N69" s="136">
        <v>1785280</v>
      </c>
      <c r="O69" s="136">
        <v>0</v>
      </c>
      <c r="P69" s="136">
        <v>0</v>
      </c>
      <c r="Q69" s="138"/>
    </row>
    <row r="70" spans="1:23" x14ac:dyDescent="0.3">
      <c r="A70" s="326" t="s">
        <v>22</v>
      </c>
      <c r="B70" s="294" t="s">
        <v>22</v>
      </c>
      <c r="C70" s="331" t="s">
        <v>142</v>
      </c>
      <c r="D70" s="38" t="s">
        <v>33</v>
      </c>
      <c r="E70" s="40">
        <f t="shared" si="15"/>
        <v>0</v>
      </c>
      <c r="F70" s="40">
        <f t="shared" si="16"/>
        <v>2200000</v>
      </c>
      <c r="G70" s="40">
        <f t="shared" si="17"/>
        <v>0</v>
      </c>
      <c r="H70" s="41">
        <f t="shared" si="18"/>
        <v>2200000</v>
      </c>
      <c r="I70" s="128" t="str">
        <f>A70</f>
        <v>사업비</v>
      </c>
      <c r="J70" s="327"/>
      <c r="K70" s="327"/>
      <c r="L70" s="327"/>
      <c r="M70" s="132" t="s">
        <v>34</v>
      </c>
      <c r="N70" s="136">
        <v>1785280</v>
      </c>
      <c r="O70" s="136">
        <v>0</v>
      </c>
      <c r="P70" s="136">
        <v>0</v>
      </c>
      <c r="Q70" s="140"/>
    </row>
    <row r="71" spans="1:23" x14ac:dyDescent="0.3">
      <c r="A71" s="326"/>
      <c r="B71" s="294"/>
      <c r="C71" s="332"/>
      <c r="D71" s="38" t="s">
        <v>34</v>
      </c>
      <c r="E71" s="40">
        <f t="shared" si="15"/>
        <v>0</v>
      </c>
      <c r="F71" s="40">
        <f t="shared" si="16"/>
        <v>2200000</v>
      </c>
      <c r="G71" s="40">
        <f t="shared" si="17"/>
        <v>0</v>
      </c>
      <c r="H71" s="41">
        <f t="shared" si="18"/>
        <v>2200000</v>
      </c>
      <c r="I71" s="128" t="str">
        <f>A70</f>
        <v>사업비</v>
      </c>
      <c r="J71" s="327"/>
      <c r="K71" s="327"/>
      <c r="L71" s="329"/>
      <c r="M71" s="132" t="s">
        <v>35</v>
      </c>
      <c r="N71" s="136">
        <v>0</v>
      </c>
      <c r="O71" s="136">
        <v>0</v>
      </c>
      <c r="P71" s="136">
        <v>0</v>
      </c>
      <c r="Q71" s="140"/>
    </row>
    <row r="72" spans="1:23" ht="16.5" customHeight="1" x14ac:dyDescent="0.3">
      <c r="A72" s="326"/>
      <c r="B72" s="294"/>
      <c r="C72" s="333"/>
      <c r="D72" s="38" t="s">
        <v>35</v>
      </c>
      <c r="E72" s="40">
        <f t="shared" si="15"/>
        <v>0</v>
      </c>
      <c r="F72" s="40">
        <f t="shared" si="16"/>
        <v>0</v>
      </c>
      <c r="G72" s="40">
        <f t="shared" si="17"/>
        <v>0</v>
      </c>
      <c r="H72" s="41">
        <f t="shared" si="18"/>
        <v>0</v>
      </c>
      <c r="I72" s="128" t="str">
        <f>A73</f>
        <v>사업비</v>
      </c>
      <c r="J72" s="327"/>
      <c r="K72" s="327"/>
      <c r="L72" s="328" t="s">
        <v>146</v>
      </c>
      <c r="M72" s="132" t="s">
        <v>33</v>
      </c>
      <c r="N72" s="136">
        <v>1200000</v>
      </c>
      <c r="O72" s="136">
        <v>0</v>
      </c>
      <c r="P72" s="136">
        <v>0</v>
      </c>
      <c r="Q72" s="214"/>
    </row>
    <row r="73" spans="1:23" x14ac:dyDescent="0.3">
      <c r="A73" s="326" t="s">
        <v>22</v>
      </c>
      <c r="B73" s="294" t="s">
        <v>22</v>
      </c>
      <c r="C73" s="348" t="s">
        <v>187</v>
      </c>
      <c r="D73" s="38" t="s">
        <v>33</v>
      </c>
      <c r="E73" s="40">
        <f t="shared" ref="E73:G75" si="20">SUM(N66)+U48</f>
        <v>24625000</v>
      </c>
      <c r="F73" s="40">
        <f t="shared" si="20"/>
        <v>6040000</v>
      </c>
      <c r="G73" s="40">
        <f t="shared" si="20"/>
        <v>0</v>
      </c>
      <c r="H73" s="41">
        <f t="shared" si="18"/>
        <v>30665000</v>
      </c>
      <c r="I73" s="128" t="str">
        <f>A73</f>
        <v>사업비</v>
      </c>
      <c r="J73" s="327"/>
      <c r="K73" s="327"/>
      <c r="L73" s="327"/>
      <c r="M73" s="132" t="s">
        <v>34</v>
      </c>
      <c r="N73" s="136">
        <v>0</v>
      </c>
      <c r="O73" s="136">
        <v>0</v>
      </c>
      <c r="P73" s="136">
        <v>0</v>
      </c>
      <c r="Q73" s="214"/>
    </row>
    <row r="74" spans="1:23" x14ac:dyDescent="0.3">
      <c r="A74" s="326"/>
      <c r="B74" s="294"/>
      <c r="C74" s="332"/>
      <c r="D74" s="38" t="s">
        <v>34</v>
      </c>
      <c r="E74" s="40">
        <f t="shared" si="20"/>
        <v>24625000</v>
      </c>
      <c r="F74" s="40">
        <f t="shared" si="20"/>
        <v>6040000</v>
      </c>
      <c r="G74" s="40">
        <f t="shared" si="20"/>
        <v>0</v>
      </c>
      <c r="H74" s="41">
        <f t="shared" si="18"/>
        <v>30665000</v>
      </c>
      <c r="I74" s="128" t="str">
        <f>A73</f>
        <v>사업비</v>
      </c>
      <c r="J74" s="327"/>
      <c r="K74" s="327"/>
      <c r="L74" s="329"/>
      <c r="M74" s="132" t="s">
        <v>35</v>
      </c>
      <c r="N74" s="136">
        <v>1200000</v>
      </c>
      <c r="O74" s="136">
        <v>0</v>
      </c>
      <c r="P74" s="136">
        <v>0</v>
      </c>
    </row>
    <row r="75" spans="1:23" ht="16.5" customHeight="1" x14ac:dyDescent="0.3">
      <c r="A75" s="326"/>
      <c r="B75" s="294"/>
      <c r="C75" s="333"/>
      <c r="D75" s="38" t="s">
        <v>35</v>
      </c>
      <c r="E75" s="40">
        <f t="shared" si="20"/>
        <v>0</v>
      </c>
      <c r="F75" s="40">
        <f t="shared" si="20"/>
        <v>0</v>
      </c>
      <c r="G75" s="40">
        <f t="shared" si="20"/>
        <v>0</v>
      </c>
      <c r="H75" s="41">
        <f t="shared" si="18"/>
        <v>0</v>
      </c>
      <c r="I75" s="128" t="str">
        <f>A76</f>
        <v>사업비</v>
      </c>
      <c r="J75" s="327"/>
      <c r="K75" s="327"/>
      <c r="L75" s="328" t="s">
        <v>148</v>
      </c>
      <c r="M75" s="132" t="s">
        <v>33</v>
      </c>
      <c r="N75" s="136">
        <v>21543720</v>
      </c>
      <c r="O75" s="136">
        <v>0</v>
      </c>
      <c r="P75" s="136">
        <v>0</v>
      </c>
    </row>
    <row r="76" spans="1:23" x14ac:dyDescent="0.3">
      <c r="A76" s="326" t="s">
        <v>22</v>
      </c>
      <c r="B76" s="294" t="s">
        <v>22</v>
      </c>
      <c r="C76" s="331" t="s">
        <v>145</v>
      </c>
      <c r="D76" s="38" t="s">
        <v>33</v>
      </c>
      <c r="E76" s="40">
        <f t="shared" si="15"/>
        <v>1785280</v>
      </c>
      <c r="F76" s="40">
        <f t="shared" si="16"/>
        <v>0</v>
      </c>
      <c r="G76" s="40">
        <f t="shared" si="17"/>
        <v>0</v>
      </c>
      <c r="H76" s="41">
        <f t="shared" si="18"/>
        <v>1785280</v>
      </c>
      <c r="I76" s="128" t="str">
        <f>A76</f>
        <v>사업비</v>
      </c>
      <c r="J76" s="327"/>
      <c r="K76" s="327"/>
      <c r="L76" s="327"/>
      <c r="M76" s="132" t="s">
        <v>34</v>
      </c>
      <c r="N76" s="136">
        <v>17055180</v>
      </c>
      <c r="O76" s="136">
        <v>0</v>
      </c>
      <c r="P76" s="136">
        <v>0</v>
      </c>
    </row>
    <row r="77" spans="1:23" x14ac:dyDescent="0.3">
      <c r="A77" s="326"/>
      <c r="B77" s="294"/>
      <c r="C77" s="332"/>
      <c r="D77" s="38" t="s">
        <v>34</v>
      </c>
      <c r="E77" s="40">
        <f t="shared" si="15"/>
        <v>1785280</v>
      </c>
      <c r="F77" s="40">
        <f t="shared" si="16"/>
        <v>0</v>
      </c>
      <c r="G77" s="40">
        <f t="shared" si="17"/>
        <v>0</v>
      </c>
      <c r="H77" s="41">
        <f t="shared" si="18"/>
        <v>1785280</v>
      </c>
      <c r="I77" s="128" t="str">
        <f>A76</f>
        <v>사업비</v>
      </c>
      <c r="J77" s="327"/>
      <c r="K77" s="327"/>
      <c r="L77" s="329"/>
      <c r="M77" s="132" t="s">
        <v>35</v>
      </c>
      <c r="N77" s="136">
        <v>4488540</v>
      </c>
      <c r="O77" s="136">
        <v>0</v>
      </c>
      <c r="P77" s="136">
        <v>0</v>
      </c>
    </row>
    <row r="78" spans="1:23" ht="16.5" customHeight="1" x14ac:dyDescent="0.3">
      <c r="A78" s="326"/>
      <c r="B78" s="294"/>
      <c r="C78" s="333"/>
      <c r="D78" s="38" t="s">
        <v>35</v>
      </c>
      <c r="E78" s="40">
        <f t="shared" si="15"/>
        <v>0</v>
      </c>
      <c r="F78" s="40">
        <f t="shared" si="16"/>
        <v>0</v>
      </c>
      <c r="G78" s="40">
        <f t="shared" si="17"/>
        <v>0</v>
      </c>
      <c r="H78" s="41">
        <f t="shared" si="18"/>
        <v>0</v>
      </c>
      <c r="I78" s="128" t="str">
        <f>A79</f>
        <v>사업비</v>
      </c>
      <c r="J78" s="327"/>
      <c r="K78" s="327"/>
      <c r="L78" s="328" t="s">
        <v>149</v>
      </c>
      <c r="M78" s="132" t="s">
        <v>33</v>
      </c>
      <c r="N78" s="136">
        <v>15100000</v>
      </c>
      <c r="O78" s="136">
        <v>0</v>
      </c>
      <c r="P78" s="136">
        <v>0</v>
      </c>
    </row>
    <row r="79" spans="1:23" x14ac:dyDescent="0.3">
      <c r="A79" s="326" t="s">
        <v>22</v>
      </c>
      <c r="B79" s="294" t="s">
        <v>22</v>
      </c>
      <c r="C79" s="331" t="s">
        <v>146</v>
      </c>
      <c r="D79" s="38" t="s">
        <v>33</v>
      </c>
      <c r="E79" s="40">
        <f t="shared" si="15"/>
        <v>1200000</v>
      </c>
      <c r="F79" s="40">
        <f t="shared" si="16"/>
        <v>0</v>
      </c>
      <c r="G79" s="40">
        <f t="shared" si="17"/>
        <v>0</v>
      </c>
      <c r="H79" s="41">
        <f t="shared" si="18"/>
        <v>1200000</v>
      </c>
      <c r="I79" s="128" t="str">
        <f>A79</f>
        <v>사업비</v>
      </c>
      <c r="J79" s="327"/>
      <c r="K79" s="327"/>
      <c r="L79" s="327"/>
      <c r="M79" s="132" t="s">
        <v>34</v>
      </c>
      <c r="N79" s="136">
        <v>15100000</v>
      </c>
      <c r="O79" s="136">
        <v>0</v>
      </c>
      <c r="P79" s="136">
        <v>0</v>
      </c>
    </row>
    <row r="80" spans="1:23" x14ac:dyDescent="0.3">
      <c r="A80" s="326"/>
      <c r="B80" s="294"/>
      <c r="C80" s="332"/>
      <c r="D80" s="38" t="s">
        <v>34</v>
      </c>
      <c r="E80" s="40">
        <f t="shared" si="15"/>
        <v>0</v>
      </c>
      <c r="F80" s="40">
        <f t="shared" si="16"/>
        <v>0</v>
      </c>
      <c r="G80" s="40">
        <f t="shared" si="17"/>
        <v>0</v>
      </c>
      <c r="H80" s="41">
        <f t="shared" si="18"/>
        <v>0</v>
      </c>
      <c r="I80" s="128" t="str">
        <f>A79</f>
        <v>사업비</v>
      </c>
      <c r="J80" s="327"/>
      <c r="K80" s="327"/>
      <c r="L80" s="329"/>
      <c r="M80" s="132" t="s">
        <v>35</v>
      </c>
      <c r="N80" s="136">
        <v>0</v>
      </c>
      <c r="O80" s="136">
        <v>0</v>
      </c>
      <c r="P80" s="136">
        <v>0</v>
      </c>
    </row>
    <row r="81" spans="1:16" ht="16.5" customHeight="1" x14ac:dyDescent="0.3">
      <c r="A81" s="326"/>
      <c r="B81" s="294"/>
      <c r="C81" s="333"/>
      <c r="D81" s="38" t="s">
        <v>35</v>
      </c>
      <c r="E81" s="40">
        <f t="shared" si="15"/>
        <v>1200000</v>
      </c>
      <c r="F81" s="40">
        <f t="shared" si="16"/>
        <v>0</v>
      </c>
      <c r="G81" s="40">
        <f t="shared" si="17"/>
        <v>0</v>
      </c>
      <c r="H81" s="41">
        <f t="shared" si="18"/>
        <v>1200000</v>
      </c>
      <c r="I81" s="128" t="str">
        <f>A82</f>
        <v>사업비</v>
      </c>
      <c r="J81" s="327"/>
      <c r="K81" s="327"/>
      <c r="L81" s="328" t="s">
        <v>150</v>
      </c>
      <c r="M81" s="132" t="s">
        <v>33</v>
      </c>
      <c r="N81" s="136">
        <v>5000000</v>
      </c>
      <c r="O81" s="136">
        <v>0</v>
      </c>
      <c r="P81" s="136">
        <v>0</v>
      </c>
    </row>
    <row r="82" spans="1:16" x14ac:dyDescent="0.3">
      <c r="A82" s="326" t="s">
        <v>22</v>
      </c>
      <c r="B82" s="294" t="s">
        <v>22</v>
      </c>
      <c r="C82" s="331" t="s">
        <v>148</v>
      </c>
      <c r="D82" s="38" t="s">
        <v>33</v>
      </c>
      <c r="E82" s="40">
        <f t="shared" si="15"/>
        <v>21543720</v>
      </c>
      <c r="F82" s="40">
        <f t="shared" si="16"/>
        <v>0</v>
      </c>
      <c r="G82" s="40">
        <f t="shared" si="17"/>
        <v>0</v>
      </c>
      <c r="H82" s="41">
        <f t="shared" si="18"/>
        <v>21543720</v>
      </c>
      <c r="I82" s="128" t="str">
        <f>A82</f>
        <v>사업비</v>
      </c>
      <c r="J82" s="327"/>
      <c r="K82" s="327"/>
      <c r="L82" s="327"/>
      <c r="M82" s="132" t="s">
        <v>34</v>
      </c>
      <c r="N82" s="136">
        <v>5000000</v>
      </c>
      <c r="O82" s="136">
        <v>0</v>
      </c>
      <c r="P82" s="136">
        <v>0</v>
      </c>
    </row>
    <row r="83" spans="1:16" x14ac:dyDescent="0.3">
      <c r="A83" s="326"/>
      <c r="B83" s="294"/>
      <c r="C83" s="332"/>
      <c r="D83" s="38" t="s">
        <v>34</v>
      </c>
      <c r="E83" s="40">
        <f t="shared" si="15"/>
        <v>17055180</v>
      </c>
      <c r="F83" s="40">
        <f t="shared" si="16"/>
        <v>0</v>
      </c>
      <c r="G83" s="40">
        <f t="shared" si="17"/>
        <v>0</v>
      </c>
      <c r="H83" s="41">
        <f t="shared" si="18"/>
        <v>17055180</v>
      </c>
      <c r="I83" s="128" t="str">
        <f>A82</f>
        <v>사업비</v>
      </c>
      <c r="J83" s="327"/>
      <c r="K83" s="327"/>
      <c r="L83" s="329"/>
      <c r="M83" s="132" t="s">
        <v>35</v>
      </c>
      <c r="N83" s="136">
        <v>0</v>
      </c>
      <c r="O83" s="136">
        <v>0</v>
      </c>
      <c r="P83" s="136">
        <v>0</v>
      </c>
    </row>
    <row r="84" spans="1:16" ht="16.5" customHeight="1" x14ac:dyDescent="0.3">
      <c r="A84" s="326"/>
      <c r="B84" s="294"/>
      <c r="C84" s="333"/>
      <c r="D84" s="38" t="s">
        <v>35</v>
      </c>
      <c r="E84" s="40">
        <f t="shared" si="15"/>
        <v>4488540</v>
      </c>
      <c r="F84" s="40">
        <f t="shared" si="16"/>
        <v>0</v>
      </c>
      <c r="G84" s="40">
        <f t="shared" si="17"/>
        <v>0</v>
      </c>
      <c r="H84" s="41">
        <f t="shared" si="18"/>
        <v>4488540</v>
      </c>
      <c r="I84" s="128" t="str">
        <f>A85</f>
        <v>사업비</v>
      </c>
      <c r="J84" s="327"/>
      <c r="K84" s="327"/>
      <c r="L84" s="328" t="s">
        <v>165</v>
      </c>
      <c r="M84" s="132" t="s">
        <v>33</v>
      </c>
      <c r="N84" s="136">
        <v>10000000</v>
      </c>
      <c r="O84" s="136">
        <v>0</v>
      </c>
      <c r="P84" s="136">
        <v>0</v>
      </c>
    </row>
    <row r="85" spans="1:16" x14ac:dyDescent="0.3">
      <c r="A85" s="326" t="s">
        <v>22</v>
      </c>
      <c r="B85" s="294" t="s">
        <v>22</v>
      </c>
      <c r="C85" s="351" t="s">
        <v>149</v>
      </c>
      <c r="D85" s="38" t="s">
        <v>33</v>
      </c>
      <c r="E85" s="40">
        <f t="shared" si="15"/>
        <v>15100000</v>
      </c>
      <c r="F85" s="40">
        <f t="shared" si="16"/>
        <v>0</v>
      </c>
      <c r="G85" s="40">
        <f t="shared" si="17"/>
        <v>0</v>
      </c>
      <c r="H85" s="41">
        <f t="shared" si="18"/>
        <v>15100000</v>
      </c>
      <c r="I85" s="128" t="str">
        <f>A85</f>
        <v>사업비</v>
      </c>
      <c r="J85" s="327"/>
      <c r="K85" s="327"/>
      <c r="L85" s="327"/>
      <c r="M85" s="132" t="s">
        <v>34</v>
      </c>
      <c r="N85" s="136">
        <v>10000000</v>
      </c>
      <c r="O85" s="136">
        <v>0</v>
      </c>
      <c r="P85" s="136">
        <v>0</v>
      </c>
    </row>
    <row r="86" spans="1:16" x14ac:dyDescent="0.3">
      <c r="A86" s="326"/>
      <c r="B86" s="294"/>
      <c r="C86" s="352"/>
      <c r="D86" s="38" t="s">
        <v>34</v>
      </c>
      <c r="E86" s="40">
        <f t="shared" si="15"/>
        <v>15100000</v>
      </c>
      <c r="F86" s="40">
        <f t="shared" si="16"/>
        <v>0</v>
      </c>
      <c r="G86" s="40">
        <f t="shared" si="17"/>
        <v>0</v>
      </c>
      <c r="H86" s="41">
        <f t="shared" si="18"/>
        <v>15100000</v>
      </c>
      <c r="I86" s="128" t="str">
        <f>A85</f>
        <v>사업비</v>
      </c>
      <c r="J86" s="327"/>
      <c r="K86" s="327"/>
      <c r="L86" s="329"/>
      <c r="M86" s="132" t="s">
        <v>35</v>
      </c>
      <c r="N86" s="136">
        <v>0</v>
      </c>
      <c r="O86" s="136">
        <v>0</v>
      </c>
      <c r="P86" s="136">
        <v>0</v>
      </c>
    </row>
    <row r="87" spans="1:16" ht="16.5" customHeight="1" x14ac:dyDescent="0.3">
      <c r="A87" s="326"/>
      <c r="B87" s="294"/>
      <c r="C87" s="353"/>
      <c r="D87" s="38" t="s">
        <v>35</v>
      </c>
      <c r="E87" s="40">
        <f t="shared" si="15"/>
        <v>0</v>
      </c>
      <c r="F87" s="40">
        <f t="shared" si="16"/>
        <v>0</v>
      </c>
      <c r="G87" s="40">
        <f t="shared" si="17"/>
        <v>0</v>
      </c>
      <c r="H87" s="41">
        <f t="shared" si="18"/>
        <v>0</v>
      </c>
      <c r="I87" s="128" t="str">
        <f>A88</f>
        <v>사업비</v>
      </c>
      <c r="J87" s="327"/>
      <c r="K87" s="327"/>
      <c r="L87" s="328" t="s">
        <v>166</v>
      </c>
      <c r="M87" s="132" t="s">
        <v>33</v>
      </c>
      <c r="N87" s="136">
        <v>8200000</v>
      </c>
      <c r="O87" s="136">
        <v>0</v>
      </c>
      <c r="P87" s="136">
        <v>0</v>
      </c>
    </row>
    <row r="88" spans="1:16" x14ac:dyDescent="0.3">
      <c r="A88" s="326" t="s">
        <v>22</v>
      </c>
      <c r="B88" s="294" t="s">
        <v>22</v>
      </c>
      <c r="C88" s="331" t="s">
        <v>150</v>
      </c>
      <c r="D88" s="38" t="s">
        <v>33</v>
      </c>
      <c r="E88" s="40">
        <f t="shared" si="15"/>
        <v>5000000</v>
      </c>
      <c r="F88" s="40">
        <f t="shared" si="16"/>
        <v>0</v>
      </c>
      <c r="G88" s="40">
        <f t="shared" si="17"/>
        <v>0</v>
      </c>
      <c r="H88" s="41">
        <f t="shared" si="18"/>
        <v>5000000</v>
      </c>
      <c r="I88" s="128" t="str">
        <f>A88</f>
        <v>사업비</v>
      </c>
      <c r="J88" s="327"/>
      <c r="K88" s="327"/>
      <c r="L88" s="327"/>
      <c r="M88" s="132" t="s">
        <v>34</v>
      </c>
      <c r="N88" s="136">
        <v>8200000</v>
      </c>
      <c r="O88" s="136">
        <v>0</v>
      </c>
      <c r="P88" s="136">
        <v>0</v>
      </c>
    </row>
    <row r="89" spans="1:16" x14ac:dyDescent="0.3">
      <c r="A89" s="326"/>
      <c r="B89" s="294"/>
      <c r="C89" s="332"/>
      <c r="D89" s="38" t="s">
        <v>34</v>
      </c>
      <c r="E89" s="40">
        <f t="shared" si="15"/>
        <v>5000000</v>
      </c>
      <c r="F89" s="40">
        <f t="shared" si="16"/>
        <v>0</v>
      </c>
      <c r="G89" s="40">
        <f t="shared" si="17"/>
        <v>0</v>
      </c>
      <c r="H89" s="41">
        <f t="shared" si="18"/>
        <v>5000000</v>
      </c>
      <c r="I89" s="128" t="str">
        <f>A88</f>
        <v>사업비</v>
      </c>
      <c r="J89" s="327"/>
      <c r="K89" s="327"/>
      <c r="L89" s="329"/>
      <c r="M89" s="132" t="s">
        <v>35</v>
      </c>
      <c r="N89" s="136">
        <v>0</v>
      </c>
      <c r="O89" s="136">
        <v>0</v>
      </c>
      <c r="P89" s="136">
        <v>0</v>
      </c>
    </row>
    <row r="90" spans="1:16" ht="16.5" customHeight="1" x14ac:dyDescent="0.3">
      <c r="A90" s="326"/>
      <c r="B90" s="294"/>
      <c r="C90" s="333"/>
      <c r="D90" s="38" t="s">
        <v>35</v>
      </c>
      <c r="E90" s="40">
        <f t="shared" si="15"/>
        <v>0</v>
      </c>
      <c r="F90" s="40">
        <f t="shared" si="16"/>
        <v>0</v>
      </c>
      <c r="G90" s="40">
        <f t="shared" si="17"/>
        <v>0</v>
      </c>
      <c r="H90" s="41">
        <f t="shared" si="18"/>
        <v>0</v>
      </c>
      <c r="I90" s="128" t="str">
        <f>A91</f>
        <v>사업비</v>
      </c>
      <c r="J90" s="327"/>
      <c r="K90" s="327"/>
      <c r="L90" s="328" t="s">
        <v>167</v>
      </c>
      <c r="M90" s="132" t="s">
        <v>33</v>
      </c>
      <c r="N90" s="136">
        <v>3000000</v>
      </c>
      <c r="O90" s="136">
        <v>0</v>
      </c>
      <c r="P90" s="136">
        <v>0</v>
      </c>
    </row>
    <row r="91" spans="1:16" x14ac:dyDescent="0.3">
      <c r="A91" s="326" t="s">
        <v>22</v>
      </c>
      <c r="B91" s="294" t="s">
        <v>22</v>
      </c>
      <c r="C91" s="351" t="s">
        <v>165</v>
      </c>
      <c r="D91" s="38" t="s">
        <v>33</v>
      </c>
      <c r="E91" s="40">
        <f t="shared" si="15"/>
        <v>10000000</v>
      </c>
      <c r="F91" s="40">
        <f t="shared" si="16"/>
        <v>0</v>
      </c>
      <c r="G91" s="40">
        <f t="shared" si="17"/>
        <v>0</v>
      </c>
      <c r="H91" s="41">
        <f t="shared" si="18"/>
        <v>10000000</v>
      </c>
      <c r="I91" s="128" t="str">
        <f>A91</f>
        <v>사업비</v>
      </c>
      <c r="J91" s="327"/>
      <c r="K91" s="327"/>
      <c r="L91" s="327"/>
      <c r="M91" s="132" t="s">
        <v>34</v>
      </c>
      <c r="N91" s="136">
        <v>3000000</v>
      </c>
      <c r="O91" s="136">
        <v>0</v>
      </c>
      <c r="P91" s="136">
        <v>0</v>
      </c>
    </row>
    <row r="92" spans="1:16" x14ac:dyDescent="0.3">
      <c r="A92" s="326"/>
      <c r="B92" s="294"/>
      <c r="C92" s="352"/>
      <c r="D92" s="38" t="s">
        <v>34</v>
      </c>
      <c r="E92" s="40">
        <f t="shared" si="15"/>
        <v>10000000</v>
      </c>
      <c r="F92" s="40">
        <f t="shared" si="16"/>
        <v>0</v>
      </c>
      <c r="G92" s="40">
        <f t="shared" si="17"/>
        <v>0</v>
      </c>
      <c r="H92" s="41">
        <f t="shared" si="18"/>
        <v>10000000</v>
      </c>
      <c r="I92" s="128" t="str">
        <f>A91</f>
        <v>사업비</v>
      </c>
      <c r="J92" s="327"/>
      <c r="K92" s="327"/>
      <c r="L92" s="329"/>
      <c r="M92" s="132" t="s">
        <v>35</v>
      </c>
      <c r="N92" s="136">
        <v>0</v>
      </c>
      <c r="O92" s="136">
        <v>0</v>
      </c>
      <c r="P92" s="136">
        <v>0</v>
      </c>
    </row>
    <row r="93" spans="1:16" ht="16.5" customHeight="1" x14ac:dyDescent="0.3">
      <c r="A93" s="326"/>
      <c r="B93" s="294"/>
      <c r="C93" s="353"/>
      <c r="D93" s="38" t="s">
        <v>35</v>
      </c>
      <c r="E93" s="40">
        <f t="shared" si="15"/>
        <v>0</v>
      </c>
      <c r="F93" s="40">
        <f t="shared" si="16"/>
        <v>0</v>
      </c>
      <c r="G93" s="40">
        <f t="shared" si="17"/>
        <v>0</v>
      </c>
      <c r="H93" s="41">
        <f t="shared" si="18"/>
        <v>0</v>
      </c>
      <c r="I93" s="327"/>
      <c r="J93" s="327"/>
      <c r="K93" s="327"/>
      <c r="L93" s="328" t="s">
        <v>147</v>
      </c>
      <c r="M93" s="133" t="s">
        <v>33</v>
      </c>
      <c r="N93" s="136">
        <v>4050000</v>
      </c>
      <c r="O93" s="136">
        <v>414000</v>
      </c>
      <c r="P93" s="136">
        <v>0</v>
      </c>
    </row>
    <row r="94" spans="1:16" x14ac:dyDescent="0.3">
      <c r="A94" s="326" t="s">
        <v>22</v>
      </c>
      <c r="B94" s="294" t="s">
        <v>22</v>
      </c>
      <c r="C94" s="357" t="s">
        <v>166</v>
      </c>
      <c r="D94" s="38" t="s">
        <v>33</v>
      </c>
      <c r="E94" s="40">
        <f t="shared" si="15"/>
        <v>8200000</v>
      </c>
      <c r="F94" s="40">
        <f t="shared" si="16"/>
        <v>0</v>
      </c>
      <c r="G94" s="40">
        <f t="shared" si="17"/>
        <v>0</v>
      </c>
      <c r="H94" s="41">
        <f t="shared" si="18"/>
        <v>8200000</v>
      </c>
      <c r="I94" s="327"/>
      <c r="J94" s="327"/>
      <c r="K94" s="327"/>
      <c r="L94" s="327"/>
      <c r="M94" s="133" t="s">
        <v>34</v>
      </c>
      <c r="N94" s="136">
        <v>4050000</v>
      </c>
      <c r="O94" s="136">
        <v>414000</v>
      </c>
      <c r="P94" s="136">
        <v>0</v>
      </c>
    </row>
    <row r="95" spans="1:16" x14ac:dyDescent="0.3">
      <c r="A95" s="326"/>
      <c r="B95" s="294"/>
      <c r="C95" s="341"/>
      <c r="D95" s="38" t="s">
        <v>34</v>
      </c>
      <c r="E95" s="40">
        <f t="shared" si="15"/>
        <v>8200000</v>
      </c>
      <c r="F95" s="40">
        <f t="shared" si="16"/>
        <v>0</v>
      </c>
      <c r="G95" s="40">
        <f t="shared" si="17"/>
        <v>0</v>
      </c>
      <c r="H95" s="41">
        <f t="shared" si="18"/>
        <v>8200000</v>
      </c>
      <c r="I95" s="327"/>
      <c r="J95" s="327"/>
      <c r="K95" s="327"/>
      <c r="L95" s="329"/>
      <c r="M95" s="133" t="s">
        <v>35</v>
      </c>
      <c r="N95" s="136">
        <v>0</v>
      </c>
      <c r="O95" s="136">
        <v>0</v>
      </c>
      <c r="P95" s="136">
        <v>0</v>
      </c>
    </row>
    <row r="96" spans="1:16" ht="16.5" customHeight="1" x14ac:dyDescent="0.3">
      <c r="A96" s="326"/>
      <c r="B96" s="294"/>
      <c r="C96" s="342"/>
      <c r="D96" s="38" t="s">
        <v>35</v>
      </c>
      <c r="E96" s="40">
        <f t="shared" si="15"/>
        <v>0</v>
      </c>
      <c r="F96" s="40">
        <f t="shared" si="16"/>
        <v>0</v>
      </c>
      <c r="G96" s="40">
        <f t="shared" si="17"/>
        <v>0</v>
      </c>
      <c r="H96" s="41">
        <f t="shared" si="18"/>
        <v>0</v>
      </c>
      <c r="I96" s="128" t="str">
        <f>A94</f>
        <v>사업비</v>
      </c>
      <c r="J96" s="327"/>
      <c r="K96" s="327"/>
      <c r="L96" s="328" t="s">
        <v>313</v>
      </c>
      <c r="M96" s="133" t="s">
        <v>33</v>
      </c>
      <c r="N96" s="136">
        <v>0</v>
      </c>
      <c r="O96" s="136">
        <v>390762</v>
      </c>
      <c r="P96" s="136">
        <v>0</v>
      </c>
    </row>
    <row r="97" spans="1:16" x14ac:dyDescent="0.3">
      <c r="A97" s="326" t="s">
        <v>22</v>
      </c>
      <c r="B97" s="294" t="s">
        <v>22</v>
      </c>
      <c r="C97" s="348" t="s">
        <v>167</v>
      </c>
      <c r="D97" s="38" t="s">
        <v>33</v>
      </c>
      <c r="E97" s="40">
        <f t="shared" si="15"/>
        <v>3000000</v>
      </c>
      <c r="F97" s="40">
        <f t="shared" si="16"/>
        <v>0</v>
      </c>
      <c r="G97" s="40">
        <f t="shared" si="17"/>
        <v>0</v>
      </c>
      <c r="H97" s="41">
        <f t="shared" si="18"/>
        <v>3000000</v>
      </c>
      <c r="I97" s="128" t="str">
        <f>A94</f>
        <v>사업비</v>
      </c>
      <c r="J97" s="327"/>
      <c r="K97" s="327"/>
      <c r="L97" s="327"/>
      <c r="M97" s="133" t="s">
        <v>34</v>
      </c>
      <c r="N97" s="136">
        <v>0</v>
      </c>
      <c r="O97" s="136">
        <v>0</v>
      </c>
      <c r="P97" s="136">
        <v>0</v>
      </c>
    </row>
    <row r="98" spans="1:16" x14ac:dyDescent="0.3">
      <c r="A98" s="326"/>
      <c r="B98" s="294"/>
      <c r="C98" s="349"/>
      <c r="D98" s="38" t="s">
        <v>34</v>
      </c>
      <c r="E98" s="40">
        <f t="shared" si="15"/>
        <v>3000000</v>
      </c>
      <c r="F98" s="40">
        <f t="shared" si="16"/>
        <v>0</v>
      </c>
      <c r="G98" s="40">
        <f t="shared" si="17"/>
        <v>0</v>
      </c>
      <c r="H98" s="41">
        <f t="shared" si="18"/>
        <v>3000000</v>
      </c>
      <c r="I98" s="128" t="str">
        <f>A94</f>
        <v>사업비</v>
      </c>
      <c r="J98" s="327"/>
      <c r="K98" s="327"/>
      <c r="L98" s="329"/>
      <c r="M98" s="133" t="s">
        <v>35</v>
      </c>
      <c r="N98" s="136">
        <v>0</v>
      </c>
      <c r="O98" s="136">
        <v>0</v>
      </c>
      <c r="P98" s="136">
        <v>0</v>
      </c>
    </row>
    <row r="99" spans="1:16" ht="16.5" customHeight="1" x14ac:dyDescent="0.3">
      <c r="A99" s="326"/>
      <c r="B99" s="294"/>
      <c r="C99" s="350"/>
      <c r="D99" s="38" t="s">
        <v>35</v>
      </c>
      <c r="E99" s="40">
        <f t="shared" si="15"/>
        <v>0</v>
      </c>
      <c r="F99" s="40">
        <f t="shared" si="16"/>
        <v>0</v>
      </c>
      <c r="G99" s="40">
        <f t="shared" si="17"/>
        <v>0</v>
      </c>
      <c r="H99" s="41">
        <f t="shared" si="18"/>
        <v>0</v>
      </c>
      <c r="I99" s="128" t="str">
        <f>A97</f>
        <v>사업비</v>
      </c>
      <c r="J99" s="327"/>
      <c r="K99" s="327"/>
      <c r="L99" s="328" t="s">
        <v>307</v>
      </c>
      <c r="M99" s="133" t="s">
        <v>33</v>
      </c>
      <c r="N99" s="136">
        <v>0</v>
      </c>
      <c r="O99" s="136">
        <v>1782962</v>
      </c>
      <c r="P99" s="136">
        <v>0</v>
      </c>
    </row>
    <row r="100" spans="1:16" x14ac:dyDescent="0.3">
      <c r="A100" s="326" t="s">
        <v>22</v>
      </c>
      <c r="B100" s="294" t="s">
        <v>22</v>
      </c>
      <c r="C100" s="348" t="s">
        <v>147</v>
      </c>
      <c r="D100" s="38" t="s">
        <v>33</v>
      </c>
      <c r="E100" s="40">
        <f>SUM(N93)</f>
        <v>4050000</v>
      </c>
      <c r="F100" s="40">
        <f>SUM(O93)</f>
        <v>414000</v>
      </c>
      <c r="G100" s="40">
        <f t="shared" si="17"/>
        <v>0</v>
      </c>
      <c r="H100" s="41">
        <f t="shared" si="18"/>
        <v>4464000</v>
      </c>
      <c r="I100" s="128" t="str">
        <f>A97</f>
        <v>사업비</v>
      </c>
      <c r="J100" s="327"/>
      <c r="K100" s="327"/>
      <c r="L100" s="327"/>
      <c r="M100" s="133" t="s">
        <v>34</v>
      </c>
      <c r="N100" s="136">
        <v>0</v>
      </c>
      <c r="O100" s="136">
        <v>1748000</v>
      </c>
      <c r="P100" s="136">
        <v>0</v>
      </c>
    </row>
    <row r="101" spans="1:16" x14ac:dyDescent="0.3">
      <c r="A101" s="326"/>
      <c r="B101" s="294"/>
      <c r="C101" s="349"/>
      <c r="D101" s="38" t="s">
        <v>34</v>
      </c>
      <c r="E101" s="40">
        <f t="shared" ref="E101:E102" si="21">SUM(N94)</f>
        <v>4050000</v>
      </c>
      <c r="F101" s="40">
        <f t="shared" ref="F101:F102" si="22">SUM(O94)</f>
        <v>414000</v>
      </c>
      <c r="G101" s="40">
        <f t="shared" si="17"/>
        <v>0</v>
      </c>
      <c r="H101" s="41">
        <f t="shared" si="18"/>
        <v>4464000</v>
      </c>
      <c r="I101" s="128" t="str">
        <f>A97</f>
        <v>사업비</v>
      </c>
      <c r="J101" s="327"/>
      <c r="K101" s="327"/>
      <c r="L101" s="329"/>
      <c r="M101" s="133" t="s">
        <v>35</v>
      </c>
      <c r="N101" s="136">
        <v>0</v>
      </c>
      <c r="O101" s="136">
        <v>0</v>
      </c>
      <c r="P101" s="136">
        <v>0</v>
      </c>
    </row>
    <row r="102" spans="1:16" ht="16.5" customHeight="1" x14ac:dyDescent="0.3">
      <c r="A102" s="326"/>
      <c r="B102" s="294"/>
      <c r="C102" s="350"/>
      <c r="D102" s="38" t="s">
        <v>35</v>
      </c>
      <c r="E102" s="40">
        <f t="shared" si="21"/>
        <v>0</v>
      </c>
      <c r="F102" s="40">
        <f t="shared" si="22"/>
        <v>0</v>
      </c>
      <c r="G102" s="40">
        <f t="shared" si="17"/>
        <v>0</v>
      </c>
      <c r="H102" s="41">
        <f t="shared" si="18"/>
        <v>0</v>
      </c>
      <c r="I102" s="128" t="str">
        <f>A100</f>
        <v>사업비</v>
      </c>
      <c r="J102" s="327"/>
      <c r="K102" s="328" t="s">
        <v>25</v>
      </c>
      <c r="L102" s="328" t="s">
        <v>25</v>
      </c>
      <c r="M102" s="132" t="s">
        <v>33</v>
      </c>
      <c r="N102" s="136">
        <v>0</v>
      </c>
      <c r="O102" s="136">
        <v>2353573</v>
      </c>
      <c r="P102" s="136">
        <v>0</v>
      </c>
    </row>
    <row r="103" spans="1:16" x14ac:dyDescent="0.3">
      <c r="A103" s="326" t="s">
        <v>22</v>
      </c>
      <c r="B103" s="294" t="s">
        <v>22</v>
      </c>
      <c r="C103" s="332" t="s">
        <v>186</v>
      </c>
      <c r="D103" s="38" t="s">
        <v>33</v>
      </c>
      <c r="E103" s="40">
        <f>SUM(U42)</f>
        <v>8610000</v>
      </c>
      <c r="F103" s="40">
        <f>SUM(V42)</f>
        <v>0</v>
      </c>
      <c r="G103" s="40">
        <f>SUM(W42)</f>
        <v>0</v>
      </c>
      <c r="H103" s="41">
        <f t="shared" si="18"/>
        <v>8610000</v>
      </c>
      <c r="I103" s="128" t="str">
        <f>A100</f>
        <v>사업비</v>
      </c>
      <c r="J103" s="327"/>
      <c r="K103" s="327"/>
      <c r="L103" s="327"/>
      <c r="M103" s="132" t="s">
        <v>34</v>
      </c>
      <c r="N103" s="136">
        <v>0</v>
      </c>
      <c r="O103" s="136">
        <v>2353573</v>
      </c>
      <c r="P103" s="136">
        <v>0</v>
      </c>
    </row>
    <row r="104" spans="1:16" x14ac:dyDescent="0.3">
      <c r="A104" s="326"/>
      <c r="B104" s="294"/>
      <c r="C104" s="332"/>
      <c r="D104" s="38" t="s">
        <v>34</v>
      </c>
      <c r="E104" s="40">
        <f t="shared" ref="E104:E105" si="23">SUM(U43)</f>
        <v>8610000</v>
      </c>
      <c r="F104" s="40">
        <f t="shared" ref="F104:F105" si="24">SUM(V43)</f>
        <v>0</v>
      </c>
      <c r="G104" s="40">
        <f t="shared" ref="G104:G105" si="25">SUM(W43)</f>
        <v>0</v>
      </c>
      <c r="H104" s="41">
        <f t="shared" si="18"/>
        <v>8610000</v>
      </c>
      <c r="I104" s="128" t="str">
        <f>A100</f>
        <v>사업비</v>
      </c>
      <c r="J104" s="327"/>
      <c r="K104" s="329"/>
      <c r="L104" s="329"/>
      <c r="M104" s="132" t="s">
        <v>35</v>
      </c>
      <c r="N104" s="136">
        <v>0</v>
      </c>
      <c r="O104" s="136">
        <v>0</v>
      </c>
      <c r="P104" s="136">
        <v>0</v>
      </c>
    </row>
    <row r="105" spans="1:16" ht="16.5" customHeight="1" x14ac:dyDescent="0.3">
      <c r="A105" s="326"/>
      <c r="B105" s="294"/>
      <c r="C105" s="333"/>
      <c r="D105" s="38" t="s">
        <v>35</v>
      </c>
      <c r="E105" s="40">
        <f t="shared" si="23"/>
        <v>0</v>
      </c>
      <c r="F105" s="40">
        <f t="shared" si="24"/>
        <v>0</v>
      </c>
      <c r="G105" s="40">
        <f t="shared" si="25"/>
        <v>0</v>
      </c>
      <c r="H105" s="41">
        <f t="shared" si="18"/>
        <v>0</v>
      </c>
      <c r="I105" s="128" t="str">
        <f>A103</f>
        <v>사업비</v>
      </c>
      <c r="J105" s="227" t="s">
        <v>151</v>
      </c>
      <c r="K105" s="218"/>
      <c r="L105" s="218"/>
      <c r="M105" s="220" t="s">
        <v>33</v>
      </c>
      <c r="N105" s="221">
        <f>SUMIF($M3:$M104,$M105,N$3:N$104)</f>
        <v>780449720</v>
      </c>
      <c r="O105" s="221">
        <f>SUMIF($M3:$M104,$M105,O$3:O$104)</f>
        <v>57995901</v>
      </c>
      <c r="P105" s="221">
        <f>SUMIF($M3:$M104,$M105,P$3:P$104)</f>
        <v>6850059</v>
      </c>
    </row>
    <row r="106" spans="1:16" x14ac:dyDescent="0.3">
      <c r="A106" s="326" t="s">
        <v>22</v>
      </c>
      <c r="B106" s="294" t="s">
        <v>22</v>
      </c>
      <c r="C106" s="332" t="s">
        <v>154</v>
      </c>
      <c r="D106" s="38" t="s">
        <v>33</v>
      </c>
      <c r="E106" s="40">
        <f>SUM(U51)</f>
        <v>18300000</v>
      </c>
      <c r="F106" s="40">
        <f>SUM(V51)</f>
        <v>0</v>
      </c>
      <c r="G106" s="40">
        <f>SUM(W51)</f>
        <v>0</v>
      </c>
      <c r="H106" s="41">
        <f t="shared" si="18"/>
        <v>18300000</v>
      </c>
      <c r="I106" s="128" t="str">
        <f>A103</f>
        <v>사업비</v>
      </c>
      <c r="J106" s="228"/>
      <c r="K106" s="222"/>
      <c r="L106" s="222"/>
      <c r="M106" s="224" t="s">
        <v>34</v>
      </c>
      <c r="N106" s="221">
        <f>SUMIF($M3:$M104,$M106,N$3:N$104)</f>
        <v>727926664</v>
      </c>
      <c r="O106" s="221">
        <f>SUMIF($M3:$M104,$M106,O$3:O$104)</f>
        <v>57277000</v>
      </c>
      <c r="P106" s="221">
        <f>SUMIF($M3:$M104,$M106,P$3:P$104)</f>
        <v>5214000</v>
      </c>
    </row>
    <row r="107" spans="1:16" x14ac:dyDescent="0.3">
      <c r="A107" s="326"/>
      <c r="B107" s="294"/>
      <c r="C107" s="332"/>
      <c r="D107" s="38" t="s">
        <v>34</v>
      </c>
      <c r="E107" s="40">
        <f t="shared" ref="E107:E108" si="26">SUM(U52)</f>
        <v>18300000</v>
      </c>
      <c r="F107" s="40">
        <f t="shared" ref="F107:F120" si="27">SUM(V52)</f>
        <v>0</v>
      </c>
      <c r="G107" s="40">
        <f t="shared" ref="G107:G120" si="28">SUM(W52)</f>
        <v>0</v>
      </c>
      <c r="H107" s="41">
        <f t="shared" si="18"/>
        <v>18300000</v>
      </c>
      <c r="I107" s="128" t="str">
        <f>A103</f>
        <v>사업비</v>
      </c>
      <c r="J107" s="229"/>
      <c r="K107" s="225"/>
      <c r="L107" s="225"/>
      <c r="M107" s="224" t="s">
        <v>35</v>
      </c>
      <c r="N107" s="221">
        <f>SUMIF($M3:$M104,$M107,N$3:N$104)</f>
        <v>52523056</v>
      </c>
      <c r="O107" s="221">
        <f>SUMIF($M3:$M104,$M107,O$3:O$104)</f>
        <v>0</v>
      </c>
      <c r="P107" s="221">
        <f>SUMIF($M3:$M104,$M107,P$3:P$104)</f>
        <v>0</v>
      </c>
    </row>
    <row r="108" spans="1:16" ht="16.5" customHeight="1" x14ac:dyDescent="0.3">
      <c r="A108" s="326"/>
      <c r="B108" s="294"/>
      <c r="C108" s="333"/>
      <c r="D108" s="38" t="s">
        <v>35</v>
      </c>
      <c r="E108" s="40">
        <f t="shared" si="26"/>
        <v>0</v>
      </c>
      <c r="F108" s="40">
        <f t="shared" si="27"/>
        <v>0</v>
      </c>
      <c r="G108" s="40">
        <f t="shared" si="28"/>
        <v>0</v>
      </c>
      <c r="H108" s="41">
        <f t="shared" si="18"/>
        <v>0</v>
      </c>
      <c r="I108" s="128" t="str">
        <f>A106</f>
        <v>사업비</v>
      </c>
    </row>
    <row r="109" spans="1:16" x14ac:dyDescent="0.3">
      <c r="A109" s="326" t="s">
        <v>22</v>
      </c>
      <c r="B109" s="294" t="s">
        <v>22</v>
      </c>
      <c r="C109" s="332" t="s">
        <v>143</v>
      </c>
      <c r="D109" s="38" t="s">
        <v>33</v>
      </c>
      <c r="E109" s="40">
        <f>SUM(U54)</f>
        <v>5782000</v>
      </c>
      <c r="F109" s="40">
        <f t="shared" si="27"/>
        <v>0</v>
      </c>
      <c r="G109" s="40">
        <f t="shared" si="28"/>
        <v>0</v>
      </c>
      <c r="H109" s="41">
        <f t="shared" si="18"/>
        <v>5782000</v>
      </c>
      <c r="I109" s="128" t="str">
        <f>A106</f>
        <v>사업비</v>
      </c>
    </row>
    <row r="110" spans="1:16" x14ac:dyDescent="0.3">
      <c r="A110" s="326"/>
      <c r="B110" s="294"/>
      <c r="C110" s="332"/>
      <c r="D110" s="38" t="s">
        <v>34</v>
      </c>
      <c r="E110" s="40">
        <f t="shared" ref="E110:E120" si="29">SUM(U55)</f>
        <v>5782000</v>
      </c>
      <c r="F110" s="40">
        <f t="shared" si="27"/>
        <v>0</v>
      </c>
      <c r="G110" s="40">
        <f t="shared" si="28"/>
        <v>0</v>
      </c>
      <c r="H110" s="41">
        <f t="shared" ref="H110:H120" si="30">SUM(E110:G110)</f>
        <v>5782000</v>
      </c>
      <c r="I110" s="128" t="str">
        <f>A106</f>
        <v>사업비</v>
      </c>
    </row>
    <row r="111" spans="1:16" x14ac:dyDescent="0.3">
      <c r="A111" s="326"/>
      <c r="B111" s="294"/>
      <c r="C111" s="333"/>
      <c r="D111" s="38" t="s">
        <v>35</v>
      </c>
      <c r="E111" s="40">
        <f t="shared" si="29"/>
        <v>0</v>
      </c>
      <c r="F111" s="40">
        <f t="shared" si="27"/>
        <v>0</v>
      </c>
      <c r="G111" s="40">
        <f t="shared" si="28"/>
        <v>0</v>
      </c>
      <c r="H111" s="41">
        <f t="shared" si="30"/>
        <v>0</v>
      </c>
      <c r="I111" s="128" t="str">
        <f>A109</f>
        <v>사업비</v>
      </c>
    </row>
    <row r="112" spans="1:16" x14ac:dyDescent="0.3">
      <c r="A112" s="326" t="s">
        <v>22</v>
      </c>
      <c r="B112" s="294" t="s">
        <v>22</v>
      </c>
      <c r="C112" s="349" t="s">
        <v>168</v>
      </c>
      <c r="D112" s="38" t="s">
        <v>33</v>
      </c>
      <c r="E112" s="40">
        <f t="shared" si="29"/>
        <v>10000000</v>
      </c>
      <c r="F112" s="40">
        <f t="shared" si="27"/>
        <v>0</v>
      </c>
      <c r="G112" s="40">
        <f t="shared" si="28"/>
        <v>0</v>
      </c>
      <c r="H112" s="41">
        <f t="shared" si="30"/>
        <v>10000000</v>
      </c>
      <c r="I112" s="128" t="str">
        <f>A109</f>
        <v>사업비</v>
      </c>
    </row>
    <row r="113" spans="1:9" x14ac:dyDescent="0.3">
      <c r="A113" s="326"/>
      <c r="B113" s="294"/>
      <c r="C113" s="349"/>
      <c r="D113" s="38" t="s">
        <v>34</v>
      </c>
      <c r="E113" s="40">
        <f t="shared" si="29"/>
        <v>10000000</v>
      </c>
      <c r="F113" s="40">
        <f t="shared" si="27"/>
        <v>0</v>
      </c>
      <c r="G113" s="40">
        <f t="shared" si="28"/>
        <v>0</v>
      </c>
      <c r="H113" s="41">
        <f t="shared" si="30"/>
        <v>10000000</v>
      </c>
      <c r="I113" s="128" t="str">
        <f>A109</f>
        <v>사업비</v>
      </c>
    </row>
    <row r="114" spans="1:9" ht="16.5" customHeight="1" x14ac:dyDescent="0.3">
      <c r="A114" s="326"/>
      <c r="B114" s="294"/>
      <c r="C114" s="350"/>
      <c r="D114" s="38" t="s">
        <v>35</v>
      </c>
      <c r="E114" s="40">
        <f t="shared" si="29"/>
        <v>0</v>
      </c>
      <c r="F114" s="40">
        <f t="shared" si="27"/>
        <v>0</v>
      </c>
      <c r="G114" s="40">
        <f t="shared" si="28"/>
        <v>0</v>
      </c>
      <c r="H114" s="41">
        <f t="shared" si="30"/>
        <v>0</v>
      </c>
      <c r="I114" s="128" t="str">
        <f>A112</f>
        <v>사업비</v>
      </c>
    </row>
    <row r="115" spans="1:9" x14ac:dyDescent="0.3">
      <c r="A115" s="326" t="s">
        <v>22</v>
      </c>
      <c r="B115" s="294" t="s">
        <v>22</v>
      </c>
      <c r="C115" s="352" t="s">
        <v>169</v>
      </c>
      <c r="D115" s="38" t="s">
        <v>33</v>
      </c>
      <c r="E115" s="40">
        <f t="shared" si="29"/>
        <v>15000000</v>
      </c>
      <c r="F115" s="40">
        <f t="shared" si="27"/>
        <v>0</v>
      </c>
      <c r="G115" s="40">
        <f t="shared" si="28"/>
        <v>0</v>
      </c>
      <c r="H115" s="41">
        <f t="shared" si="30"/>
        <v>15000000</v>
      </c>
      <c r="I115" s="128" t="str">
        <f>A112</f>
        <v>사업비</v>
      </c>
    </row>
    <row r="116" spans="1:9" x14ac:dyDescent="0.3">
      <c r="A116" s="326"/>
      <c r="B116" s="294"/>
      <c r="C116" s="352"/>
      <c r="D116" s="38" t="s">
        <v>34</v>
      </c>
      <c r="E116" s="40">
        <f t="shared" si="29"/>
        <v>15000000</v>
      </c>
      <c r="F116" s="40">
        <f t="shared" si="27"/>
        <v>0</v>
      </c>
      <c r="G116" s="40">
        <f t="shared" si="28"/>
        <v>0</v>
      </c>
      <c r="H116" s="41">
        <f t="shared" si="30"/>
        <v>15000000</v>
      </c>
      <c r="I116" s="128" t="str">
        <f>A112</f>
        <v>사업비</v>
      </c>
    </row>
    <row r="117" spans="1:9" ht="16.5" customHeight="1" x14ac:dyDescent="0.3">
      <c r="A117" s="326"/>
      <c r="B117" s="294"/>
      <c r="C117" s="353"/>
      <c r="D117" s="38" t="s">
        <v>35</v>
      </c>
      <c r="E117" s="40">
        <f t="shared" si="29"/>
        <v>0</v>
      </c>
      <c r="F117" s="40">
        <f t="shared" si="27"/>
        <v>0</v>
      </c>
      <c r="G117" s="40">
        <f t="shared" si="28"/>
        <v>0</v>
      </c>
      <c r="H117" s="41">
        <f t="shared" si="30"/>
        <v>0</v>
      </c>
      <c r="I117" s="128" t="str">
        <f>A115</f>
        <v>사업비</v>
      </c>
    </row>
    <row r="118" spans="1:9" x14ac:dyDescent="0.3">
      <c r="A118" s="326" t="s">
        <v>22</v>
      </c>
      <c r="B118" s="294" t="s">
        <v>22</v>
      </c>
      <c r="C118" s="341" t="s">
        <v>155</v>
      </c>
      <c r="D118" s="38" t="s">
        <v>33</v>
      </c>
      <c r="E118" s="40">
        <f t="shared" si="29"/>
        <v>9960340</v>
      </c>
      <c r="F118" s="40">
        <f t="shared" si="27"/>
        <v>0</v>
      </c>
      <c r="G118" s="40">
        <f t="shared" si="28"/>
        <v>0</v>
      </c>
      <c r="H118" s="41">
        <f t="shared" si="30"/>
        <v>9960340</v>
      </c>
      <c r="I118" s="128" t="str">
        <f>A115</f>
        <v>사업비</v>
      </c>
    </row>
    <row r="119" spans="1:9" x14ac:dyDescent="0.3">
      <c r="A119" s="326"/>
      <c r="B119" s="294"/>
      <c r="C119" s="341"/>
      <c r="D119" s="38" t="s">
        <v>34</v>
      </c>
      <c r="E119" s="40">
        <f t="shared" si="29"/>
        <v>9960340</v>
      </c>
      <c r="F119" s="40">
        <f t="shared" si="27"/>
        <v>0</v>
      </c>
      <c r="G119" s="40">
        <f t="shared" si="28"/>
        <v>0</v>
      </c>
      <c r="H119" s="41">
        <f t="shared" si="30"/>
        <v>9960340</v>
      </c>
      <c r="I119" s="128" t="str">
        <f>A115</f>
        <v>사업비</v>
      </c>
    </row>
    <row r="120" spans="1:9" ht="16.5" customHeight="1" x14ac:dyDescent="0.3">
      <c r="A120" s="326"/>
      <c r="B120" s="294"/>
      <c r="C120" s="342"/>
      <c r="D120" s="38" t="s">
        <v>35</v>
      </c>
      <c r="E120" s="40">
        <f t="shared" si="29"/>
        <v>0</v>
      </c>
      <c r="F120" s="40">
        <f t="shared" si="27"/>
        <v>0</v>
      </c>
      <c r="G120" s="40">
        <f t="shared" si="28"/>
        <v>0</v>
      </c>
      <c r="H120" s="41">
        <f t="shared" si="30"/>
        <v>0</v>
      </c>
      <c r="I120" s="128" t="str">
        <f>A118</f>
        <v>사업비</v>
      </c>
    </row>
    <row r="121" spans="1:9" ht="16.5" customHeight="1" x14ac:dyDescent="0.3">
      <c r="A121" s="326" t="s">
        <v>22</v>
      </c>
      <c r="B121" s="294" t="s">
        <v>22</v>
      </c>
      <c r="C121" s="294" t="s">
        <v>314</v>
      </c>
      <c r="D121" s="38" t="s">
        <v>33</v>
      </c>
      <c r="E121" s="40">
        <f>SUM(N96)</f>
        <v>0</v>
      </c>
      <c r="F121" s="40">
        <f>SUM(O96)</f>
        <v>390762</v>
      </c>
      <c r="G121" s="40">
        <f>SUM(P96)</f>
        <v>0</v>
      </c>
      <c r="H121" s="41">
        <f t="shared" ref="H121:H123" si="31">SUM(E121:G121)</f>
        <v>390762</v>
      </c>
    </row>
    <row r="122" spans="1:9" x14ac:dyDescent="0.3">
      <c r="A122" s="326"/>
      <c r="B122" s="294"/>
      <c r="C122" s="294"/>
      <c r="D122" s="38" t="s">
        <v>34</v>
      </c>
      <c r="E122" s="40">
        <f t="shared" ref="E122:E123" si="32">SUM(N97)</f>
        <v>0</v>
      </c>
      <c r="F122" s="40">
        <f t="shared" ref="F122:F123" si="33">SUM(O97)</f>
        <v>0</v>
      </c>
      <c r="G122" s="40">
        <f t="shared" ref="G122:G123" si="34">SUM(P97)</f>
        <v>0</v>
      </c>
      <c r="H122" s="41">
        <f t="shared" si="31"/>
        <v>0</v>
      </c>
      <c r="I122" s="128" t="str">
        <f>A118</f>
        <v>사업비</v>
      </c>
    </row>
    <row r="123" spans="1:9" x14ac:dyDescent="0.3">
      <c r="A123" s="326"/>
      <c r="B123" s="294"/>
      <c r="C123" s="294"/>
      <c r="D123" s="38" t="s">
        <v>35</v>
      </c>
      <c r="E123" s="40">
        <f t="shared" si="32"/>
        <v>0</v>
      </c>
      <c r="F123" s="40">
        <f t="shared" si="33"/>
        <v>0</v>
      </c>
      <c r="G123" s="40">
        <f t="shared" si="34"/>
        <v>0</v>
      </c>
      <c r="H123" s="41">
        <f t="shared" si="31"/>
        <v>0</v>
      </c>
      <c r="I123" s="128" t="str">
        <f>A118</f>
        <v>사업비</v>
      </c>
    </row>
    <row r="124" spans="1:9" ht="16.5" customHeight="1" x14ac:dyDescent="0.3">
      <c r="A124" s="326" t="s">
        <v>22</v>
      </c>
      <c r="B124" s="294" t="s">
        <v>22</v>
      </c>
      <c r="C124" s="294" t="s">
        <v>308</v>
      </c>
      <c r="D124" s="38" t="s">
        <v>33</v>
      </c>
      <c r="E124" s="40">
        <f>SUM(N120)</f>
        <v>0</v>
      </c>
      <c r="F124" s="40">
        <f>SUM(O99)</f>
        <v>1782962</v>
      </c>
      <c r="G124" s="40">
        <f>SUM(P117)</f>
        <v>0</v>
      </c>
      <c r="H124" s="41">
        <f t="shared" ref="H124:H126" si="35">SUM(E124:G124)</f>
        <v>1782962</v>
      </c>
      <c r="I124" s="128" t="str">
        <f>A127</f>
        <v>잡지출</v>
      </c>
    </row>
    <row r="125" spans="1:9" x14ac:dyDescent="0.3">
      <c r="A125" s="326"/>
      <c r="B125" s="294"/>
      <c r="C125" s="294"/>
      <c r="D125" s="38" t="s">
        <v>34</v>
      </c>
      <c r="E125" s="40">
        <f>SUM(N122)</f>
        <v>0</v>
      </c>
      <c r="F125" s="40">
        <f t="shared" ref="F125:F126" si="36">SUM(O100)</f>
        <v>1748000</v>
      </c>
      <c r="G125" s="40">
        <f>SUM(P118)</f>
        <v>0</v>
      </c>
      <c r="H125" s="41">
        <f t="shared" si="35"/>
        <v>1748000</v>
      </c>
      <c r="I125" s="128" t="str">
        <f>A127</f>
        <v>잡지출</v>
      </c>
    </row>
    <row r="126" spans="1:9" x14ac:dyDescent="0.3">
      <c r="A126" s="326"/>
      <c r="B126" s="294"/>
      <c r="C126" s="294"/>
      <c r="D126" s="38" t="s">
        <v>35</v>
      </c>
      <c r="E126" s="40">
        <f>SUM(N123)</f>
        <v>0</v>
      </c>
      <c r="F126" s="40">
        <f t="shared" si="36"/>
        <v>0</v>
      </c>
      <c r="G126" s="40">
        <f>SUM(P119)</f>
        <v>0</v>
      </c>
      <c r="H126" s="41">
        <f t="shared" si="35"/>
        <v>0</v>
      </c>
      <c r="I126" s="128" t="str">
        <f>A127</f>
        <v>잡지출</v>
      </c>
    </row>
    <row r="127" spans="1:9" ht="16.5" customHeight="1" x14ac:dyDescent="0.3">
      <c r="A127" s="326" t="s">
        <v>25</v>
      </c>
      <c r="B127" s="294" t="s">
        <v>25</v>
      </c>
      <c r="C127" s="294" t="s">
        <v>25</v>
      </c>
      <c r="D127" s="38" t="s">
        <v>33</v>
      </c>
      <c r="E127" s="40">
        <f t="shared" ref="E127:F129" si="37">SUM(N102)</f>
        <v>0</v>
      </c>
      <c r="F127" s="40">
        <f t="shared" si="37"/>
        <v>2353573</v>
      </c>
      <c r="G127" s="40">
        <f t="shared" ref="G127:G129" si="38">SUM(P102)</f>
        <v>0</v>
      </c>
      <c r="H127" s="41">
        <f t="shared" si="3"/>
        <v>2353573</v>
      </c>
      <c r="I127" s="128" t="str">
        <f>A130</f>
        <v>예비비및기타</v>
      </c>
    </row>
    <row r="128" spans="1:9" x14ac:dyDescent="0.3">
      <c r="A128" s="326"/>
      <c r="B128" s="294"/>
      <c r="C128" s="294"/>
      <c r="D128" s="38" t="s">
        <v>34</v>
      </c>
      <c r="E128" s="40">
        <f t="shared" si="37"/>
        <v>0</v>
      </c>
      <c r="F128" s="40">
        <f t="shared" si="37"/>
        <v>2353573</v>
      </c>
      <c r="G128" s="40">
        <f t="shared" si="38"/>
        <v>0</v>
      </c>
      <c r="H128" s="41">
        <f t="shared" si="3"/>
        <v>2353573</v>
      </c>
      <c r="I128" s="128" t="str">
        <f>A130</f>
        <v>예비비및기타</v>
      </c>
    </row>
    <row r="129" spans="1:23" x14ac:dyDescent="0.3">
      <c r="A129" s="326"/>
      <c r="B129" s="294"/>
      <c r="C129" s="294"/>
      <c r="D129" s="38" t="s">
        <v>35</v>
      </c>
      <c r="E129" s="40">
        <f t="shared" si="37"/>
        <v>0</v>
      </c>
      <c r="F129" s="40">
        <f t="shared" si="37"/>
        <v>0</v>
      </c>
      <c r="G129" s="40">
        <f t="shared" si="38"/>
        <v>0</v>
      </c>
      <c r="H129" s="41">
        <f t="shared" si="3"/>
        <v>0</v>
      </c>
      <c r="I129" s="128" t="str">
        <f>A130</f>
        <v>예비비및기타</v>
      </c>
    </row>
    <row r="130" spans="1:23" ht="16.5" customHeight="1" x14ac:dyDescent="0.3">
      <c r="A130" s="326" t="s">
        <v>26</v>
      </c>
      <c r="B130" s="294" t="s">
        <v>26</v>
      </c>
      <c r="C130" s="294" t="s">
        <v>309</v>
      </c>
      <c r="D130" s="38" t="s">
        <v>33</v>
      </c>
      <c r="E130" s="40"/>
      <c r="F130" s="40">
        <v>100496</v>
      </c>
      <c r="G130" s="40">
        <f>SUM(P84)</f>
        <v>0</v>
      </c>
      <c r="H130" s="41">
        <f t="shared" si="3"/>
        <v>100496</v>
      </c>
    </row>
    <row r="131" spans="1:23" x14ac:dyDescent="0.3">
      <c r="A131" s="326"/>
      <c r="B131" s="294"/>
      <c r="C131" s="294"/>
      <c r="D131" s="38" t="s">
        <v>34</v>
      </c>
      <c r="E131" s="40"/>
      <c r="F131" s="40">
        <v>0</v>
      </c>
      <c r="G131" s="40">
        <f>SUM(P85)</f>
        <v>0</v>
      </c>
      <c r="H131" s="41">
        <f t="shared" si="3"/>
        <v>0</v>
      </c>
    </row>
    <row r="132" spans="1:23" s="128" customFormat="1" x14ac:dyDescent="0.3">
      <c r="A132" s="326"/>
      <c r="B132" s="294"/>
      <c r="C132" s="294"/>
      <c r="D132" s="38" t="s">
        <v>35</v>
      </c>
      <c r="E132" s="40">
        <f>SUM(N86)</f>
        <v>0</v>
      </c>
      <c r="F132" s="40">
        <f>SUM(O86)</f>
        <v>0</v>
      </c>
      <c r="G132" s="40">
        <f>SUM(P86)</f>
        <v>0</v>
      </c>
      <c r="H132" s="41">
        <f t="shared" si="3"/>
        <v>0</v>
      </c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</row>
    <row r="133" spans="1:23" s="128" customFormat="1" ht="16.5" customHeight="1" x14ac:dyDescent="0.3">
      <c r="A133" s="337" t="s">
        <v>31</v>
      </c>
      <c r="B133" s="338"/>
      <c r="C133" s="338"/>
      <c r="D133" s="42" t="s">
        <v>33</v>
      </c>
      <c r="E133" s="43">
        <f t="shared" ref="E133:H134" si="39">SUMIF($D$4:$D$132,$D133,E$4:E$132)</f>
        <v>1128532883</v>
      </c>
      <c r="F133" s="43">
        <f t="shared" si="39"/>
        <v>58516768</v>
      </c>
      <c r="G133" s="43">
        <f t="shared" si="39"/>
        <v>6850059</v>
      </c>
      <c r="H133" s="44">
        <f t="shared" si="39"/>
        <v>1193899710</v>
      </c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</row>
    <row r="134" spans="1:23" s="128" customFormat="1" x14ac:dyDescent="0.3">
      <c r="A134" s="337"/>
      <c r="B134" s="338"/>
      <c r="C134" s="338"/>
      <c r="D134" s="42" t="s">
        <v>34</v>
      </c>
      <c r="E134" s="43">
        <f t="shared" si="39"/>
        <v>1073968777</v>
      </c>
      <c r="F134" s="43">
        <f t="shared" si="39"/>
        <v>57547000</v>
      </c>
      <c r="G134" s="43">
        <f t="shared" si="39"/>
        <v>5214000</v>
      </c>
      <c r="H134" s="44">
        <f t="shared" si="39"/>
        <v>1136729777</v>
      </c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</row>
    <row r="135" spans="1:23" s="128" customFormat="1" ht="17.25" thickBot="1" x14ac:dyDescent="0.35">
      <c r="A135" s="339"/>
      <c r="B135" s="340"/>
      <c r="C135" s="340"/>
      <c r="D135" s="45" t="s">
        <v>35</v>
      </c>
      <c r="E135" s="46">
        <f>E133-E134</f>
        <v>54564106</v>
      </c>
      <c r="F135" s="46">
        <f t="shared" ref="F135:H135" si="40">F133-F134</f>
        <v>969768</v>
      </c>
      <c r="G135" s="46">
        <f t="shared" si="40"/>
        <v>1636059</v>
      </c>
      <c r="H135" s="47">
        <f t="shared" si="40"/>
        <v>57169933</v>
      </c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</row>
    <row r="136" spans="1:23" ht="16.5" customHeight="1" thickTop="1" x14ac:dyDescent="0.3"/>
    <row r="137" spans="1:23" x14ac:dyDescent="0.3">
      <c r="A137" s="129"/>
      <c r="B137" s="129"/>
      <c r="C137" s="129"/>
      <c r="D137" s="130"/>
      <c r="E137" s="131">
        <f t="shared" ref="E137:G139" si="41">SUM(N105,U66)</f>
        <v>1128532883</v>
      </c>
      <c r="F137" s="131">
        <f t="shared" si="41"/>
        <v>58416272</v>
      </c>
      <c r="G137" s="131">
        <f t="shared" si="41"/>
        <v>6850059</v>
      </c>
      <c r="H137" s="131"/>
    </row>
    <row r="138" spans="1:23" x14ac:dyDescent="0.3">
      <c r="A138" s="129"/>
      <c r="B138" s="129"/>
      <c r="C138" s="129"/>
      <c r="D138" s="130"/>
      <c r="E138" s="131">
        <f t="shared" si="41"/>
        <v>1073968777</v>
      </c>
      <c r="F138" s="131">
        <f t="shared" si="41"/>
        <v>57547000</v>
      </c>
      <c r="G138" s="131">
        <f t="shared" si="41"/>
        <v>5214000</v>
      </c>
      <c r="H138" s="130"/>
    </row>
    <row r="139" spans="1:23" ht="16.5" customHeight="1" x14ac:dyDescent="0.3">
      <c r="A139" s="129"/>
      <c r="B139" s="129"/>
      <c r="C139" s="129"/>
      <c r="D139" s="130"/>
      <c r="E139" s="131">
        <f t="shared" si="41"/>
        <v>54564106</v>
      </c>
      <c r="F139" s="131">
        <f t="shared" si="41"/>
        <v>150371</v>
      </c>
      <c r="G139" s="131">
        <f t="shared" si="41"/>
        <v>0</v>
      </c>
      <c r="H139" s="130"/>
    </row>
    <row r="140" spans="1:23" x14ac:dyDescent="0.3">
      <c r="A140" s="129"/>
      <c r="B140" s="129"/>
      <c r="C140" s="129"/>
      <c r="D140" s="130"/>
      <c r="E140" s="130"/>
      <c r="F140" s="130"/>
      <c r="G140" s="130"/>
      <c r="H140" s="130"/>
    </row>
    <row r="141" spans="1:23" x14ac:dyDescent="0.3">
      <c r="D141" s="50"/>
      <c r="E141" s="50"/>
      <c r="F141" s="50"/>
      <c r="G141" s="50"/>
      <c r="H141" s="50"/>
    </row>
    <row r="142" spans="1:23" ht="16.5" customHeight="1" x14ac:dyDescent="0.3">
      <c r="D142" s="50"/>
      <c r="E142" s="50"/>
      <c r="F142" s="50"/>
      <c r="G142" s="50"/>
      <c r="H142" s="50"/>
    </row>
    <row r="143" spans="1:23" x14ac:dyDescent="0.3">
      <c r="D143" s="50"/>
      <c r="E143" s="50"/>
      <c r="F143" s="50"/>
      <c r="G143" s="50"/>
      <c r="H143" s="50"/>
    </row>
    <row r="144" spans="1:23" x14ac:dyDescent="0.3">
      <c r="D144" s="50"/>
      <c r="E144" s="50"/>
      <c r="F144" s="50"/>
      <c r="G144" s="50"/>
      <c r="H144" s="50"/>
    </row>
    <row r="145" spans="4:8" ht="16.5" customHeight="1" x14ac:dyDescent="0.3">
      <c r="D145" s="50"/>
      <c r="E145" s="50"/>
      <c r="F145" s="50"/>
      <c r="G145" s="50"/>
      <c r="H145" s="50"/>
    </row>
    <row r="146" spans="4:8" x14ac:dyDescent="0.3">
      <c r="D146" s="50"/>
      <c r="E146" s="51"/>
      <c r="F146" s="52"/>
      <c r="G146" s="52"/>
      <c r="H146" s="52"/>
    </row>
    <row r="147" spans="4:8" x14ac:dyDescent="0.3">
      <c r="D147" s="50"/>
      <c r="E147" s="51"/>
      <c r="F147" s="52"/>
      <c r="G147" s="52"/>
      <c r="H147" s="52"/>
    </row>
    <row r="148" spans="4:8" ht="16.5" customHeight="1" x14ac:dyDescent="0.3">
      <c r="D148" s="50"/>
      <c r="E148" s="51"/>
      <c r="F148" s="52"/>
      <c r="G148" s="52"/>
      <c r="H148" s="52"/>
    </row>
    <row r="149" spans="4:8" x14ac:dyDescent="0.3">
      <c r="D149" s="336"/>
      <c r="E149" s="52"/>
      <c r="F149" s="52"/>
      <c r="G149" s="52"/>
      <c r="H149" s="52"/>
    </row>
    <row r="150" spans="4:8" x14ac:dyDescent="0.3">
      <c r="D150" s="336"/>
      <c r="E150" s="51"/>
      <c r="F150" s="52"/>
      <c r="G150" s="52"/>
      <c r="H150" s="52"/>
    </row>
    <row r="151" spans="4:8" ht="16.5" customHeight="1" x14ac:dyDescent="0.3">
      <c r="D151" s="336"/>
      <c r="E151" s="51"/>
      <c r="F151" s="52"/>
      <c r="G151" s="52"/>
      <c r="H151" s="52"/>
    </row>
    <row r="152" spans="4:8" x14ac:dyDescent="0.3">
      <c r="D152" s="336"/>
      <c r="E152" s="51"/>
      <c r="F152" s="52"/>
      <c r="G152" s="52"/>
      <c r="H152" s="52"/>
    </row>
    <row r="153" spans="4:8" x14ac:dyDescent="0.3">
      <c r="D153" s="336"/>
      <c r="E153" s="51"/>
      <c r="F153" s="52"/>
      <c r="G153" s="52"/>
      <c r="H153" s="52"/>
    </row>
    <row r="154" spans="4:8" x14ac:dyDescent="0.3">
      <c r="D154" s="336"/>
      <c r="E154" s="51"/>
      <c r="F154" s="52"/>
      <c r="G154" s="52"/>
      <c r="H154" s="52"/>
    </row>
    <row r="155" spans="4:8" x14ac:dyDescent="0.3">
      <c r="D155" s="51"/>
      <c r="E155" s="52"/>
      <c r="F155" s="52"/>
      <c r="G155" s="52"/>
      <c r="H155" s="52"/>
    </row>
    <row r="156" spans="4:8" x14ac:dyDescent="0.3">
      <c r="D156" s="51"/>
      <c r="E156" s="52"/>
      <c r="F156" s="52"/>
      <c r="G156" s="52"/>
      <c r="H156" s="52"/>
    </row>
    <row r="157" spans="4:8" x14ac:dyDescent="0.3">
      <c r="D157" s="51"/>
      <c r="E157" s="52"/>
      <c r="F157" s="52"/>
      <c r="G157" s="52"/>
      <c r="H157" s="52"/>
    </row>
    <row r="158" spans="4:8" x14ac:dyDescent="0.3">
      <c r="D158" s="51"/>
      <c r="E158" s="52"/>
      <c r="F158" s="52"/>
      <c r="G158" s="52"/>
      <c r="H158" s="52"/>
    </row>
    <row r="159" spans="4:8" x14ac:dyDescent="0.3">
      <c r="D159" s="51"/>
      <c r="E159" s="52"/>
      <c r="F159" s="52"/>
      <c r="G159" s="52"/>
      <c r="H159" s="52"/>
    </row>
    <row r="160" spans="4:8" x14ac:dyDescent="0.3">
      <c r="D160" s="51"/>
      <c r="E160" s="52"/>
      <c r="F160" s="52"/>
      <c r="G160" s="52"/>
      <c r="H160" s="52"/>
    </row>
  </sheetData>
  <mergeCells count="309">
    <mergeCell ref="A1:H1"/>
    <mergeCell ref="A103:A105"/>
    <mergeCell ref="B103:B105"/>
    <mergeCell ref="C103:C105"/>
    <mergeCell ref="A106:A108"/>
    <mergeCell ref="B106:B108"/>
    <mergeCell ref="C106:C108"/>
    <mergeCell ref="A109:A111"/>
    <mergeCell ref="B109:B111"/>
    <mergeCell ref="C109:C111"/>
    <mergeCell ref="A94:A96"/>
    <mergeCell ref="B94:B96"/>
    <mergeCell ref="C94:C96"/>
    <mergeCell ref="A97:A99"/>
    <mergeCell ref="B97:B99"/>
    <mergeCell ref="C97:C99"/>
    <mergeCell ref="A100:A102"/>
    <mergeCell ref="B100:B102"/>
    <mergeCell ref="A85:A87"/>
    <mergeCell ref="B85:B87"/>
    <mergeCell ref="C85:C87"/>
    <mergeCell ref="A88:A90"/>
    <mergeCell ref="B88:B90"/>
    <mergeCell ref="C88:C90"/>
    <mergeCell ref="A91:A93"/>
    <mergeCell ref="B91:B93"/>
    <mergeCell ref="C91:C93"/>
    <mergeCell ref="A76:A78"/>
    <mergeCell ref="B76:B78"/>
    <mergeCell ref="C76:C78"/>
    <mergeCell ref="A79:A81"/>
    <mergeCell ref="B79:B81"/>
    <mergeCell ref="C79:C81"/>
    <mergeCell ref="A82:A84"/>
    <mergeCell ref="B82:B84"/>
    <mergeCell ref="C82:C84"/>
    <mergeCell ref="B64:B66"/>
    <mergeCell ref="C64:C66"/>
    <mergeCell ref="A67:A69"/>
    <mergeCell ref="B67:B69"/>
    <mergeCell ref="C67:C69"/>
    <mergeCell ref="A70:A72"/>
    <mergeCell ref="B70:B72"/>
    <mergeCell ref="C70:C72"/>
    <mergeCell ref="A73:A75"/>
    <mergeCell ref="B73:B75"/>
    <mergeCell ref="C73:C75"/>
    <mergeCell ref="Q1:S1"/>
    <mergeCell ref="A43:A45"/>
    <mergeCell ref="B43:B45"/>
    <mergeCell ref="C43:C45"/>
    <mergeCell ref="A46:A48"/>
    <mergeCell ref="B46:B48"/>
    <mergeCell ref="C46:C48"/>
    <mergeCell ref="A49:A51"/>
    <mergeCell ref="B49:B51"/>
    <mergeCell ref="C49:C51"/>
    <mergeCell ref="S48:S50"/>
    <mergeCell ref="Q48:Q50"/>
    <mergeCell ref="R45:R47"/>
    <mergeCell ref="S45:S47"/>
    <mergeCell ref="Q45:Q47"/>
    <mergeCell ref="R42:R44"/>
    <mergeCell ref="S42:S44"/>
    <mergeCell ref="Q42:Q44"/>
    <mergeCell ref="R39:R41"/>
    <mergeCell ref="S39:S41"/>
    <mergeCell ref="R36:R38"/>
    <mergeCell ref="S36:S38"/>
    <mergeCell ref="Q36:Q38"/>
    <mergeCell ref="R33:R35"/>
    <mergeCell ref="A64:A66"/>
    <mergeCell ref="A7:A9"/>
    <mergeCell ref="B7:B9"/>
    <mergeCell ref="C7:C9"/>
    <mergeCell ref="R63:R65"/>
    <mergeCell ref="S63:S65"/>
    <mergeCell ref="Q60:Q62"/>
    <mergeCell ref="Q63:Q65"/>
    <mergeCell ref="Q66:Q68"/>
    <mergeCell ref="R60:R62"/>
    <mergeCell ref="S60:S62"/>
    <mergeCell ref="R57:R59"/>
    <mergeCell ref="S57:S59"/>
    <mergeCell ref="R54:R56"/>
    <mergeCell ref="S54:S56"/>
    <mergeCell ref="Q57:Q59"/>
    <mergeCell ref="R51:R53"/>
    <mergeCell ref="S51:S53"/>
    <mergeCell ref="Q54:Q56"/>
    <mergeCell ref="Q51:Q53"/>
    <mergeCell ref="R48:R50"/>
    <mergeCell ref="A52:A54"/>
    <mergeCell ref="B52:B54"/>
    <mergeCell ref="C52:C54"/>
    <mergeCell ref="Q39:Q41"/>
    <mergeCell ref="R30:R32"/>
    <mergeCell ref="S30:S32"/>
    <mergeCell ref="Q30:Q32"/>
    <mergeCell ref="Q33:Q35"/>
    <mergeCell ref="S27:S29"/>
    <mergeCell ref="R27:R29"/>
    <mergeCell ref="Q27:Q29"/>
    <mergeCell ref="A61:A63"/>
    <mergeCell ref="B61:B63"/>
    <mergeCell ref="C61:C63"/>
    <mergeCell ref="A55:A57"/>
    <mergeCell ref="B55:B57"/>
    <mergeCell ref="C55:C57"/>
    <mergeCell ref="A58:A60"/>
    <mergeCell ref="B58:B60"/>
    <mergeCell ref="C58:C60"/>
    <mergeCell ref="R24:R26"/>
    <mergeCell ref="S24:S26"/>
    <mergeCell ref="Q21:Q23"/>
    <mergeCell ref="Q24:Q26"/>
    <mergeCell ref="R21:R23"/>
    <mergeCell ref="S21:S23"/>
    <mergeCell ref="K99:K101"/>
    <mergeCell ref="L99:L101"/>
    <mergeCell ref="Q18:Q20"/>
    <mergeCell ref="R18:R20"/>
    <mergeCell ref="S18:S20"/>
    <mergeCell ref="L66:L68"/>
    <mergeCell ref="K48:K50"/>
    <mergeCell ref="L48:L50"/>
    <mergeCell ref="K51:K53"/>
    <mergeCell ref="L51:L53"/>
    <mergeCell ref="K42:K44"/>
    <mergeCell ref="L42:L44"/>
    <mergeCell ref="K45:K47"/>
    <mergeCell ref="L45:L47"/>
    <mergeCell ref="K33:K35"/>
    <mergeCell ref="L33:L35"/>
    <mergeCell ref="L93:L95"/>
    <mergeCell ref="S33:S35"/>
    <mergeCell ref="Q15:Q17"/>
    <mergeCell ref="R15:R17"/>
    <mergeCell ref="S15:S17"/>
    <mergeCell ref="J84:J86"/>
    <mergeCell ref="W1:W2"/>
    <mergeCell ref="K102:K104"/>
    <mergeCell ref="L102:L104"/>
    <mergeCell ref="J102:J104"/>
    <mergeCell ref="K87:K89"/>
    <mergeCell ref="L87:L89"/>
    <mergeCell ref="K90:K92"/>
    <mergeCell ref="L90:L92"/>
    <mergeCell ref="Q12:Q14"/>
    <mergeCell ref="R12:R14"/>
    <mergeCell ref="S12:S14"/>
    <mergeCell ref="Q9:Q11"/>
    <mergeCell ref="R9:R11"/>
    <mergeCell ref="S9:S11"/>
    <mergeCell ref="Q6:Q8"/>
    <mergeCell ref="R6:R8"/>
    <mergeCell ref="S6:S8"/>
    <mergeCell ref="S3:S5"/>
    <mergeCell ref="T1:T2"/>
    <mergeCell ref="U1:U2"/>
    <mergeCell ref="V1:V2"/>
    <mergeCell ref="Q3:Q5"/>
    <mergeCell ref="R3:R5"/>
    <mergeCell ref="K84:K86"/>
    <mergeCell ref="L84:L86"/>
    <mergeCell ref="K81:K83"/>
    <mergeCell ref="L81:L83"/>
    <mergeCell ref="J99:J101"/>
    <mergeCell ref="K78:K80"/>
    <mergeCell ref="L78:L80"/>
    <mergeCell ref="J87:J89"/>
    <mergeCell ref="J90:J92"/>
    <mergeCell ref="K75:K77"/>
    <mergeCell ref="L75:L77"/>
    <mergeCell ref="J81:J83"/>
    <mergeCell ref="K69:K71"/>
    <mergeCell ref="L69:L71"/>
    <mergeCell ref="K72:K74"/>
    <mergeCell ref="L72:L74"/>
    <mergeCell ref="J75:J77"/>
    <mergeCell ref="K63:K65"/>
    <mergeCell ref="L63:L65"/>
    <mergeCell ref="J78:J80"/>
    <mergeCell ref="K66:K68"/>
    <mergeCell ref="J54:J56"/>
    <mergeCell ref="K39:K41"/>
    <mergeCell ref="L39:L41"/>
    <mergeCell ref="J45:J47"/>
    <mergeCell ref="J48:J50"/>
    <mergeCell ref="J39:J41"/>
    <mergeCell ref="J42:J44"/>
    <mergeCell ref="J72:J74"/>
    <mergeCell ref="K60:K62"/>
    <mergeCell ref="L60:L62"/>
    <mergeCell ref="J66:J68"/>
    <mergeCell ref="K54:K56"/>
    <mergeCell ref="L54:L56"/>
    <mergeCell ref="J69:J71"/>
    <mergeCell ref="K57:K59"/>
    <mergeCell ref="L57:L59"/>
    <mergeCell ref="J60:J62"/>
    <mergeCell ref="J63:J65"/>
    <mergeCell ref="J57:J59"/>
    <mergeCell ref="J36:J38"/>
    <mergeCell ref="K27:K29"/>
    <mergeCell ref="L27:L29"/>
    <mergeCell ref="J30:J32"/>
    <mergeCell ref="K24:K26"/>
    <mergeCell ref="L24:L26"/>
    <mergeCell ref="J51:J53"/>
    <mergeCell ref="K36:K38"/>
    <mergeCell ref="L36:L38"/>
    <mergeCell ref="K18:K20"/>
    <mergeCell ref="L18:L20"/>
    <mergeCell ref="J18:J20"/>
    <mergeCell ref="K15:K17"/>
    <mergeCell ref="L15:L17"/>
    <mergeCell ref="J15:J17"/>
    <mergeCell ref="J33:J35"/>
    <mergeCell ref="K30:K32"/>
    <mergeCell ref="L30:L32"/>
    <mergeCell ref="N1:N2"/>
    <mergeCell ref="O1:O2"/>
    <mergeCell ref="P1:P2"/>
    <mergeCell ref="D149:D154"/>
    <mergeCell ref="A130:A132"/>
    <mergeCell ref="B130:B132"/>
    <mergeCell ref="C130:C132"/>
    <mergeCell ref="A133:C135"/>
    <mergeCell ref="A118:A120"/>
    <mergeCell ref="B118:B120"/>
    <mergeCell ref="C118:C120"/>
    <mergeCell ref="A127:A129"/>
    <mergeCell ref="B127:B129"/>
    <mergeCell ref="C127:C129"/>
    <mergeCell ref="A37:A39"/>
    <mergeCell ref="B37:B39"/>
    <mergeCell ref="C37:C39"/>
    <mergeCell ref="A40:A42"/>
    <mergeCell ref="B40:B42"/>
    <mergeCell ref="C40:C42"/>
    <mergeCell ref="A31:A33"/>
    <mergeCell ref="B31:B33"/>
    <mergeCell ref="J9:J11"/>
    <mergeCell ref="K9:K11"/>
    <mergeCell ref="C28:C30"/>
    <mergeCell ref="A22:A24"/>
    <mergeCell ref="B22:B24"/>
    <mergeCell ref="C22:C24"/>
    <mergeCell ref="A25:A27"/>
    <mergeCell ref="B25:B27"/>
    <mergeCell ref="C25:C27"/>
    <mergeCell ref="J1:L1"/>
    <mergeCell ref="M1:M2"/>
    <mergeCell ref="L9:L11"/>
    <mergeCell ref="K12:K14"/>
    <mergeCell ref="L12:L14"/>
    <mergeCell ref="J3:J5"/>
    <mergeCell ref="K3:K5"/>
    <mergeCell ref="L3:L5"/>
    <mergeCell ref="J6:J8"/>
    <mergeCell ref="K6:K8"/>
    <mergeCell ref="L6:L8"/>
    <mergeCell ref="J12:J14"/>
    <mergeCell ref="J27:J29"/>
    <mergeCell ref="J24:J26"/>
    <mergeCell ref="K21:K23"/>
    <mergeCell ref="L21:L23"/>
    <mergeCell ref="J21:J23"/>
    <mergeCell ref="A4:A6"/>
    <mergeCell ref="B4:B6"/>
    <mergeCell ref="C4:C6"/>
    <mergeCell ref="A10:A12"/>
    <mergeCell ref="B10:B12"/>
    <mergeCell ref="C10:C12"/>
    <mergeCell ref="I93:I95"/>
    <mergeCell ref="J93:J95"/>
    <mergeCell ref="K93:K95"/>
    <mergeCell ref="A16:A18"/>
    <mergeCell ref="B16:B18"/>
    <mergeCell ref="C16:C18"/>
    <mergeCell ref="A19:A21"/>
    <mergeCell ref="B19:B21"/>
    <mergeCell ref="C19:C21"/>
    <mergeCell ref="A13:A15"/>
    <mergeCell ref="B13:B15"/>
    <mergeCell ref="C13:C15"/>
    <mergeCell ref="C31:C33"/>
    <mergeCell ref="A34:A36"/>
    <mergeCell ref="B34:B36"/>
    <mergeCell ref="C34:C36"/>
    <mergeCell ref="A28:A30"/>
    <mergeCell ref="B28:B30"/>
    <mergeCell ref="A124:A126"/>
    <mergeCell ref="B124:B126"/>
    <mergeCell ref="C124:C126"/>
    <mergeCell ref="J96:J98"/>
    <mergeCell ref="K96:K98"/>
    <mergeCell ref="L96:L98"/>
    <mergeCell ref="A121:A123"/>
    <mergeCell ref="B121:B123"/>
    <mergeCell ref="C121:C123"/>
    <mergeCell ref="C100:C102"/>
    <mergeCell ref="A115:A117"/>
    <mergeCell ref="B115:B117"/>
    <mergeCell ref="C115:C117"/>
    <mergeCell ref="A112:A114"/>
    <mergeCell ref="B112:B114"/>
    <mergeCell ref="C112:C114"/>
  </mergeCells>
  <phoneticPr fontId="4" type="noConversion"/>
  <pageMargins left="0.25" right="0.25" top="0.75" bottom="0.75" header="0.3" footer="0.3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64"/>
  <sheetViews>
    <sheetView zoomScaleNormal="100" workbookViewId="0">
      <selection activeCell="F56" sqref="F56"/>
    </sheetView>
  </sheetViews>
  <sheetFormatPr defaultRowHeight="16.5" x14ac:dyDescent="0.3"/>
  <cols>
    <col min="1" max="1" width="6.25" style="117" customWidth="1"/>
    <col min="2" max="2" width="14" style="117" customWidth="1"/>
    <col min="3" max="3" width="14.375" style="117" customWidth="1"/>
    <col min="4" max="4" width="13.25" style="118" customWidth="1"/>
    <col min="5" max="5" width="14.75" style="119" customWidth="1"/>
    <col min="6" max="6" width="12.25" style="117" bestFit="1" customWidth="1"/>
    <col min="7" max="7" width="43.125" style="80" customWidth="1"/>
    <col min="8" max="8" width="14.375" style="90" customWidth="1"/>
    <col min="9" max="9" width="36.375" customWidth="1"/>
    <col min="10" max="10" width="10.125" customWidth="1"/>
  </cols>
  <sheetData>
    <row r="1" spans="1:10" ht="37.5" customHeight="1" thickBot="1" x14ac:dyDescent="0.35">
      <c r="A1" s="358" t="s">
        <v>163</v>
      </c>
      <c r="B1" s="359"/>
      <c r="C1" s="359"/>
      <c r="D1" s="359"/>
      <c r="E1" s="359"/>
      <c r="F1" s="359"/>
      <c r="G1" s="360"/>
      <c r="H1" s="87"/>
    </row>
    <row r="2" spans="1:10" ht="17.25" thickBot="1" x14ac:dyDescent="0.35">
      <c r="A2" s="91"/>
      <c r="B2" s="91"/>
      <c r="C2" s="91"/>
      <c r="D2" s="91"/>
      <c r="E2" s="91"/>
      <c r="F2" s="91"/>
      <c r="G2" s="92" t="s">
        <v>192</v>
      </c>
      <c r="H2" s="88"/>
    </row>
    <row r="3" spans="1:10" s="77" customFormat="1" ht="23.25" customHeight="1" thickBot="1" x14ac:dyDescent="0.35">
      <c r="A3" s="93" t="s">
        <v>52</v>
      </c>
      <c r="B3" s="94" t="s">
        <v>53</v>
      </c>
      <c r="C3" s="94" t="s">
        <v>54</v>
      </c>
      <c r="D3" s="95" t="s">
        <v>55</v>
      </c>
      <c r="E3" s="96" t="s">
        <v>68</v>
      </c>
      <c r="F3" s="94" t="s">
        <v>56</v>
      </c>
      <c r="G3" s="97" t="s">
        <v>57</v>
      </c>
      <c r="H3" s="79"/>
      <c r="I3" s="81" t="s">
        <v>65</v>
      </c>
      <c r="J3" s="82" t="s">
        <v>69</v>
      </c>
    </row>
    <row r="4" spans="1:10" s="77" customFormat="1" ht="25.5" customHeight="1" thickTop="1" x14ac:dyDescent="0.3">
      <c r="A4" s="98">
        <v>1</v>
      </c>
      <c r="B4" s="99">
        <v>43852</v>
      </c>
      <c r="C4" s="100" t="s">
        <v>9</v>
      </c>
      <c r="D4" s="100" t="s">
        <v>120</v>
      </c>
      <c r="E4" s="101">
        <v>23636810</v>
      </c>
      <c r="F4" s="100" t="s">
        <v>59</v>
      </c>
      <c r="G4" s="102" t="s">
        <v>196</v>
      </c>
      <c r="H4" s="89"/>
      <c r="I4" s="83" t="s">
        <v>195</v>
      </c>
      <c r="J4" s="84" t="s">
        <v>118</v>
      </c>
    </row>
    <row r="5" spans="1:10" s="77" customFormat="1" ht="25.5" customHeight="1" x14ac:dyDescent="0.3">
      <c r="A5" s="98">
        <v>2</v>
      </c>
      <c r="B5" s="99">
        <v>43852</v>
      </c>
      <c r="C5" s="100" t="s">
        <v>9</v>
      </c>
      <c r="D5" s="100" t="s">
        <v>120</v>
      </c>
      <c r="E5" s="101">
        <v>8000000</v>
      </c>
      <c r="F5" s="100" t="s">
        <v>59</v>
      </c>
      <c r="G5" s="102" t="s">
        <v>201</v>
      </c>
      <c r="H5" s="89"/>
      <c r="I5" s="83" t="s">
        <v>200</v>
      </c>
      <c r="J5" s="84" t="s">
        <v>118</v>
      </c>
    </row>
    <row r="6" spans="1:10" s="77" customFormat="1" ht="25.5" customHeight="1" x14ac:dyDescent="0.3">
      <c r="A6" s="98">
        <v>3</v>
      </c>
      <c r="B6" s="99">
        <v>43852</v>
      </c>
      <c r="C6" s="100" t="s">
        <v>9</v>
      </c>
      <c r="D6" s="100" t="s">
        <v>58</v>
      </c>
      <c r="E6" s="101">
        <v>26874490</v>
      </c>
      <c r="F6" s="100" t="s">
        <v>59</v>
      </c>
      <c r="G6" s="102" t="s">
        <v>194</v>
      </c>
      <c r="H6" s="89"/>
      <c r="I6" s="83" t="s">
        <v>232</v>
      </c>
      <c r="J6" s="84" t="s">
        <v>230</v>
      </c>
    </row>
    <row r="7" spans="1:10" s="77" customFormat="1" ht="25.5" customHeight="1" x14ac:dyDescent="0.3">
      <c r="A7" s="98">
        <v>4</v>
      </c>
      <c r="B7" s="99">
        <v>43852</v>
      </c>
      <c r="C7" s="100" t="s">
        <v>9</v>
      </c>
      <c r="D7" s="100" t="s">
        <v>58</v>
      </c>
      <c r="E7" s="101">
        <v>39647060</v>
      </c>
      <c r="F7" s="100" t="s">
        <v>59</v>
      </c>
      <c r="G7" s="102" t="s">
        <v>237</v>
      </c>
      <c r="H7" s="89"/>
      <c r="I7" s="83" t="s">
        <v>238</v>
      </c>
      <c r="J7" s="84" t="s">
        <v>230</v>
      </c>
    </row>
    <row r="8" spans="1:10" s="77" customFormat="1" ht="25.5" customHeight="1" x14ac:dyDescent="0.3">
      <c r="A8" s="98">
        <v>5</v>
      </c>
      <c r="B8" s="99">
        <v>43853</v>
      </c>
      <c r="C8" s="100" t="s">
        <v>9</v>
      </c>
      <c r="D8" s="100" t="s">
        <v>38</v>
      </c>
      <c r="E8" s="101">
        <v>1795310</v>
      </c>
      <c r="F8" s="100" t="s">
        <v>59</v>
      </c>
      <c r="G8" s="102" t="s">
        <v>218</v>
      </c>
      <c r="H8" s="89"/>
      <c r="I8" s="83" t="s">
        <v>274</v>
      </c>
      <c r="J8" s="84" t="s">
        <v>230</v>
      </c>
    </row>
    <row r="9" spans="1:10" s="77" customFormat="1" ht="25.5" customHeight="1" x14ac:dyDescent="0.3">
      <c r="A9" s="98">
        <v>6</v>
      </c>
      <c r="B9" s="99">
        <v>43871</v>
      </c>
      <c r="C9" s="100" t="s">
        <v>9</v>
      </c>
      <c r="D9" s="100" t="s">
        <v>38</v>
      </c>
      <c r="E9" s="101">
        <v>10610000</v>
      </c>
      <c r="F9" s="100" t="s">
        <v>59</v>
      </c>
      <c r="G9" s="102" t="s">
        <v>208</v>
      </c>
      <c r="H9" s="89"/>
      <c r="I9" s="83" t="s">
        <v>207</v>
      </c>
      <c r="J9" s="84" t="s">
        <v>118</v>
      </c>
    </row>
    <row r="10" spans="1:10" s="77" customFormat="1" ht="25.5" customHeight="1" x14ac:dyDescent="0.3">
      <c r="A10" s="98">
        <v>7</v>
      </c>
      <c r="B10" s="99">
        <v>43875</v>
      </c>
      <c r="C10" s="100" t="s">
        <v>9</v>
      </c>
      <c r="D10" s="100" t="s">
        <v>58</v>
      </c>
      <c r="E10" s="101">
        <v>12237080</v>
      </c>
      <c r="F10" s="100" t="s">
        <v>59</v>
      </c>
      <c r="G10" s="102" t="s">
        <v>276</v>
      </c>
      <c r="H10" s="89"/>
      <c r="I10" s="83" t="s">
        <v>213</v>
      </c>
      <c r="J10" s="84" t="s">
        <v>118</v>
      </c>
    </row>
    <row r="11" spans="1:10" s="77" customFormat="1" ht="25.5" customHeight="1" x14ac:dyDescent="0.3">
      <c r="A11" s="98">
        <v>8</v>
      </c>
      <c r="B11" s="99">
        <v>43882</v>
      </c>
      <c r="C11" s="100" t="s">
        <v>9</v>
      </c>
      <c r="D11" s="100" t="s">
        <v>120</v>
      </c>
      <c r="E11" s="101">
        <v>60020770</v>
      </c>
      <c r="F11" s="100" t="s">
        <v>59</v>
      </c>
      <c r="G11" s="102" t="s">
        <v>197</v>
      </c>
      <c r="H11" s="89"/>
      <c r="I11" s="83" t="s">
        <v>195</v>
      </c>
      <c r="J11" s="84" t="s">
        <v>118</v>
      </c>
    </row>
    <row r="12" spans="1:10" s="77" customFormat="1" ht="25.5" customHeight="1" x14ac:dyDescent="0.3">
      <c r="A12" s="98">
        <v>9</v>
      </c>
      <c r="B12" s="99">
        <v>43882</v>
      </c>
      <c r="C12" s="100" t="s">
        <v>9</v>
      </c>
      <c r="D12" s="100" t="s">
        <v>58</v>
      </c>
      <c r="E12" s="101">
        <v>65353320</v>
      </c>
      <c r="F12" s="100" t="s">
        <v>59</v>
      </c>
      <c r="G12" s="102" t="s">
        <v>197</v>
      </c>
      <c r="H12" s="89"/>
      <c r="I12" s="83" t="s">
        <v>232</v>
      </c>
      <c r="J12" s="84" t="s">
        <v>230</v>
      </c>
    </row>
    <row r="13" spans="1:10" s="77" customFormat="1" ht="25.5" customHeight="1" x14ac:dyDescent="0.3">
      <c r="A13" s="98">
        <v>10</v>
      </c>
      <c r="B13" s="99">
        <v>43882</v>
      </c>
      <c r="C13" s="100" t="s">
        <v>9</v>
      </c>
      <c r="D13" s="100" t="s">
        <v>58</v>
      </c>
      <c r="E13" s="101">
        <v>55752680</v>
      </c>
      <c r="F13" s="100" t="s">
        <v>59</v>
      </c>
      <c r="G13" s="102" t="s">
        <v>239</v>
      </c>
      <c r="H13" s="89"/>
      <c r="I13" s="83" t="s">
        <v>238</v>
      </c>
      <c r="J13" s="84" t="s">
        <v>230</v>
      </c>
    </row>
    <row r="14" spans="1:10" s="77" customFormat="1" ht="25.5" customHeight="1" x14ac:dyDescent="0.3">
      <c r="A14" s="98">
        <v>11</v>
      </c>
      <c r="B14" s="99">
        <v>43882</v>
      </c>
      <c r="C14" s="100" t="s">
        <v>9</v>
      </c>
      <c r="D14" s="100" t="s">
        <v>38</v>
      </c>
      <c r="E14" s="101">
        <v>1795310</v>
      </c>
      <c r="F14" s="100" t="s">
        <v>59</v>
      </c>
      <c r="G14" s="102" t="s">
        <v>219</v>
      </c>
      <c r="H14" s="89"/>
      <c r="I14" s="83" t="s">
        <v>274</v>
      </c>
      <c r="J14" s="84" t="s">
        <v>230</v>
      </c>
    </row>
    <row r="15" spans="1:10" s="77" customFormat="1" ht="25.5" customHeight="1" x14ac:dyDescent="0.3">
      <c r="A15" s="98">
        <v>12</v>
      </c>
      <c r="B15" s="99">
        <v>43896</v>
      </c>
      <c r="C15" s="100" t="s">
        <v>9</v>
      </c>
      <c r="D15" s="100" t="s">
        <v>120</v>
      </c>
      <c r="E15" s="101">
        <v>10000000</v>
      </c>
      <c r="F15" s="100" t="s">
        <v>59</v>
      </c>
      <c r="G15" s="102" t="s">
        <v>203</v>
      </c>
      <c r="H15" s="89"/>
      <c r="I15" s="83" t="s">
        <v>204</v>
      </c>
      <c r="J15" s="84" t="s">
        <v>118</v>
      </c>
    </row>
    <row r="16" spans="1:10" s="77" customFormat="1" ht="25.5" customHeight="1" x14ac:dyDescent="0.3">
      <c r="A16" s="98">
        <v>13</v>
      </c>
      <c r="B16" s="99">
        <v>43903</v>
      </c>
      <c r="C16" s="100" t="s">
        <v>9</v>
      </c>
      <c r="D16" s="100" t="s">
        <v>120</v>
      </c>
      <c r="E16" s="101">
        <v>11610000</v>
      </c>
      <c r="F16" s="100" t="s">
        <v>59</v>
      </c>
      <c r="G16" s="102" t="s">
        <v>248</v>
      </c>
      <c r="H16" s="89"/>
      <c r="I16" s="83" t="s">
        <v>249</v>
      </c>
      <c r="J16" s="84" t="s">
        <v>230</v>
      </c>
    </row>
    <row r="17" spans="1:10" s="77" customFormat="1" ht="25.5" customHeight="1" x14ac:dyDescent="0.3">
      <c r="A17" s="98">
        <v>14</v>
      </c>
      <c r="B17" s="99">
        <v>43903</v>
      </c>
      <c r="C17" s="100" t="s">
        <v>9</v>
      </c>
      <c r="D17" s="100" t="s">
        <v>120</v>
      </c>
      <c r="E17" s="101">
        <v>11667000</v>
      </c>
      <c r="F17" s="100" t="s">
        <v>59</v>
      </c>
      <c r="G17" s="102" t="s">
        <v>260</v>
      </c>
      <c r="H17" s="89"/>
      <c r="I17" s="83" t="s">
        <v>261</v>
      </c>
      <c r="J17" s="84" t="s">
        <v>230</v>
      </c>
    </row>
    <row r="18" spans="1:10" s="77" customFormat="1" ht="25.5" customHeight="1" x14ac:dyDescent="0.3">
      <c r="A18" s="98">
        <v>15</v>
      </c>
      <c r="B18" s="99">
        <v>43903</v>
      </c>
      <c r="C18" s="100" t="s">
        <v>9</v>
      </c>
      <c r="D18" s="100" t="s">
        <v>120</v>
      </c>
      <c r="E18" s="101">
        <v>11500000</v>
      </c>
      <c r="F18" s="100" t="s">
        <v>59</v>
      </c>
      <c r="G18" s="102" t="s">
        <v>262</v>
      </c>
      <c r="H18" s="89"/>
      <c r="I18" s="83" t="s">
        <v>263</v>
      </c>
      <c r="J18" s="84" t="s">
        <v>230</v>
      </c>
    </row>
    <row r="19" spans="1:10" s="77" customFormat="1" ht="25.5" customHeight="1" x14ac:dyDescent="0.3">
      <c r="A19" s="98">
        <v>16</v>
      </c>
      <c r="B19" s="99">
        <v>43903</v>
      </c>
      <c r="C19" s="100" t="s">
        <v>9</v>
      </c>
      <c r="D19" s="100" t="s">
        <v>120</v>
      </c>
      <c r="E19" s="101">
        <v>15100000</v>
      </c>
      <c r="F19" s="100" t="s">
        <v>59</v>
      </c>
      <c r="G19" s="102" t="s">
        <v>264</v>
      </c>
      <c r="H19" s="89"/>
      <c r="I19" s="83" t="s">
        <v>265</v>
      </c>
      <c r="J19" s="84" t="s">
        <v>230</v>
      </c>
    </row>
    <row r="20" spans="1:10" s="77" customFormat="1" ht="25.5" customHeight="1" x14ac:dyDescent="0.3">
      <c r="A20" s="98">
        <v>17</v>
      </c>
      <c r="B20" s="99">
        <v>43903</v>
      </c>
      <c r="C20" s="100" t="s">
        <v>9</v>
      </c>
      <c r="D20" s="100" t="s">
        <v>120</v>
      </c>
      <c r="E20" s="101">
        <v>10000000</v>
      </c>
      <c r="F20" s="100" t="s">
        <v>59</v>
      </c>
      <c r="G20" s="102" t="s">
        <v>266</v>
      </c>
      <c r="H20" s="89"/>
      <c r="I20" s="83" t="s">
        <v>267</v>
      </c>
      <c r="J20" s="84" t="s">
        <v>230</v>
      </c>
    </row>
    <row r="21" spans="1:10" s="77" customFormat="1" ht="25.5" customHeight="1" x14ac:dyDescent="0.3">
      <c r="A21" s="98">
        <v>18</v>
      </c>
      <c r="B21" s="99">
        <v>43906</v>
      </c>
      <c r="C21" s="100" t="s">
        <v>9</v>
      </c>
      <c r="D21" s="100" t="s">
        <v>120</v>
      </c>
      <c r="E21" s="101">
        <v>3000000</v>
      </c>
      <c r="F21" s="100" t="s">
        <v>59</v>
      </c>
      <c r="G21" s="102" t="s">
        <v>251</v>
      </c>
      <c r="H21" s="89"/>
      <c r="I21" s="83" t="s">
        <v>252</v>
      </c>
      <c r="J21" s="84" t="s">
        <v>230</v>
      </c>
    </row>
    <row r="22" spans="1:10" s="77" customFormat="1" ht="25.5" customHeight="1" x14ac:dyDescent="0.3">
      <c r="A22" s="98">
        <v>19</v>
      </c>
      <c r="B22" s="103">
        <v>43914</v>
      </c>
      <c r="C22" s="104" t="s">
        <v>9</v>
      </c>
      <c r="D22" s="104" t="s">
        <v>38</v>
      </c>
      <c r="E22" s="105">
        <v>1795310</v>
      </c>
      <c r="F22" s="104" t="s">
        <v>59</v>
      </c>
      <c r="G22" s="106" t="s">
        <v>220</v>
      </c>
      <c r="H22" s="89"/>
      <c r="I22" s="83" t="s">
        <v>274</v>
      </c>
      <c r="J22" s="84" t="s">
        <v>230</v>
      </c>
    </row>
    <row r="23" spans="1:10" s="77" customFormat="1" ht="25.5" customHeight="1" x14ac:dyDescent="0.3">
      <c r="A23" s="98">
        <v>20</v>
      </c>
      <c r="B23" s="99">
        <v>43915</v>
      </c>
      <c r="C23" s="100" t="s">
        <v>9</v>
      </c>
      <c r="D23" s="100" t="s">
        <v>120</v>
      </c>
      <c r="E23" s="101">
        <v>4831000</v>
      </c>
      <c r="F23" s="100" t="s">
        <v>59</v>
      </c>
      <c r="G23" s="102" t="s">
        <v>254</v>
      </c>
      <c r="H23" s="89"/>
      <c r="I23" s="83" t="s">
        <v>256</v>
      </c>
      <c r="J23" s="84" t="s">
        <v>230</v>
      </c>
    </row>
    <row r="24" spans="1:10" s="77" customFormat="1" ht="25.5" customHeight="1" x14ac:dyDescent="0.3">
      <c r="A24" s="98">
        <v>21</v>
      </c>
      <c r="B24" s="99">
        <v>43921</v>
      </c>
      <c r="C24" s="100" t="s">
        <v>9</v>
      </c>
      <c r="D24" s="100" t="s">
        <v>119</v>
      </c>
      <c r="E24" s="101">
        <v>5000000</v>
      </c>
      <c r="F24" s="100" t="s">
        <v>59</v>
      </c>
      <c r="G24" s="102" t="s">
        <v>221</v>
      </c>
      <c r="H24" s="89"/>
      <c r="I24" s="83" t="s">
        <v>275</v>
      </c>
      <c r="J24" s="84" t="s">
        <v>230</v>
      </c>
    </row>
    <row r="25" spans="1:10" s="77" customFormat="1" ht="25.5" customHeight="1" x14ac:dyDescent="0.3">
      <c r="A25" s="98">
        <v>22</v>
      </c>
      <c r="B25" s="99">
        <v>43922</v>
      </c>
      <c r="C25" s="100" t="s">
        <v>9</v>
      </c>
      <c r="D25" s="100" t="s">
        <v>58</v>
      </c>
      <c r="E25" s="101">
        <v>14764020</v>
      </c>
      <c r="F25" s="100" t="s">
        <v>59</v>
      </c>
      <c r="G25" s="102" t="s">
        <v>214</v>
      </c>
      <c r="H25" s="89"/>
      <c r="I25" s="83" t="s">
        <v>212</v>
      </c>
      <c r="J25" s="84" t="s">
        <v>118</v>
      </c>
    </row>
    <row r="26" spans="1:10" s="77" customFormat="1" ht="25.5" customHeight="1" x14ac:dyDescent="0.3">
      <c r="A26" s="98">
        <v>23</v>
      </c>
      <c r="B26" s="99">
        <v>43924</v>
      </c>
      <c r="C26" s="100" t="s">
        <v>9</v>
      </c>
      <c r="D26" s="100" t="s">
        <v>38</v>
      </c>
      <c r="E26" s="101">
        <v>10610000</v>
      </c>
      <c r="F26" s="100" t="s">
        <v>59</v>
      </c>
      <c r="G26" s="102" t="s">
        <v>209</v>
      </c>
      <c r="H26" s="89"/>
      <c r="I26" s="83" t="s">
        <v>207</v>
      </c>
      <c r="J26" s="84" t="s">
        <v>118</v>
      </c>
    </row>
    <row r="27" spans="1:10" s="77" customFormat="1" ht="25.5" customHeight="1" x14ac:dyDescent="0.3">
      <c r="A27" s="98">
        <v>24</v>
      </c>
      <c r="B27" s="99">
        <v>43930</v>
      </c>
      <c r="C27" s="100" t="s">
        <v>9</v>
      </c>
      <c r="D27" s="100" t="s">
        <v>119</v>
      </c>
      <c r="E27" s="101">
        <v>15000000</v>
      </c>
      <c r="F27" s="100" t="s">
        <v>59</v>
      </c>
      <c r="G27" s="102" t="s">
        <v>205</v>
      </c>
      <c r="H27" s="89"/>
      <c r="I27" s="83" t="s">
        <v>206</v>
      </c>
      <c r="J27" s="84" t="s">
        <v>118</v>
      </c>
    </row>
    <row r="28" spans="1:10" s="77" customFormat="1" ht="25.5" customHeight="1" x14ac:dyDescent="0.3">
      <c r="A28" s="98">
        <v>25</v>
      </c>
      <c r="B28" s="99">
        <v>43943</v>
      </c>
      <c r="C28" s="100" t="s">
        <v>9</v>
      </c>
      <c r="D28" s="100" t="s">
        <v>120</v>
      </c>
      <c r="E28" s="101">
        <v>4900000</v>
      </c>
      <c r="F28" s="100" t="s">
        <v>59</v>
      </c>
      <c r="G28" s="102" t="s">
        <v>257</v>
      </c>
      <c r="H28" s="89"/>
      <c r="I28" s="83" t="s">
        <v>255</v>
      </c>
      <c r="J28" s="84" t="s">
        <v>230</v>
      </c>
    </row>
    <row r="29" spans="1:10" s="77" customFormat="1" ht="25.5" customHeight="1" x14ac:dyDescent="0.3">
      <c r="A29" s="98">
        <v>26</v>
      </c>
      <c r="B29" s="99">
        <v>43944</v>
      </c>
      <c r="C29" s="100" t="s">
        <v>9</v>
      </c>
      <c r="D29" s="100" t="s">
        <v>120</v>
      </c>
      <c r="E29" s="101">
        <v>73861430</v>
      </c>
      <c r="F29" s="100" t="s">
        <v>59</v>
      </c>
      <c r="G29" s="102" t="s">
        <v>198</v>
      </c>
      <c r="H29" s="89"/>
      <c r="I29" s="83" t="s">
        <v>195</v>
      </c>
      <c r="J29" s="84" t="s">
        <v>118</v>
      </c>
    </row>
    <row r="30" spans="1:10" s="77" customFormat="1" ht="25.5" customHeight="1" x14ac:dyDescent="0.3">
      <c r="A30" s="98">
        <v>27</v>
      </c>
      <c r="B30" s="99">
        <v>43945</v>
      </c>
      <c r="C30" s="100" t="s">
        <v>9</v>
      </c>
      <c r="D30" s="100" t="s">
        <v>38</v>
      </c>
      <c r="E30" s="101">
        <v>1795310</v>
      </c>
      <c r="F30" s="100" t="s">
        <v>59</v>
      </c>
      <c r="G30" s="102" t="s">
        <v>222</v>
      </c>
      <c r="H30" s="89"/>
      <c r="I30" s="83" t="s">
        <v>274</v>
      </c>
      <c r="J30" s="84" t="s">
        <v>230</v>
      </c>
    </row>
    <row r="31" spans="1:10" s="77" customFormat="1" ht="25.5" customHeight="1" x14ac:dyDescent="0.3">
      <c r="A31" s="98">
        <v>28</v>
      </c>
      <c r="B31" s="99">
        <v>43950</v>
      </c>
      <c r="C31" s="100" t="s">
        <v>9</v>
      </c>
      <c r="D31" s="100" t="s">
        <v>58</v>
      </c>
      <c r="E31" s="101">
        <v>81047010</v>
      </c>
      <c r="F31" s="100" t="s">
        <v>59</v>
      </c>
      <c r="G31" s="102" t="s">
        <v>233</v>
      </c>
      <c r="H31" s="89"/>
      <c r="I31" s="83" t="s">
        <v>232</v>
      </c>
      <c r="J31" s="84" t="s">
        <v>230</v>
      </c>
    </row>
    <row r="32" spans="1:10" s="77" customFormat="1" ht="25.5" customHeight="1" x14ac:dyDescent="0.3">
      <c r="A32" s="98">
        <v>29</v>
      </c>
      <c r="B32" s="99">
        <v>43950</v>
      </c>
      <c r="C32" s="100" t="s">
        <v>9</v>
      </c>
      <c r="D32" s="100" t="s">
        <v>58</v>
      </c>
      <c r="E32" s="101">
        <v>57329290</v>
      </c>
      <c r="F32" s="100" t="s">
        <v>59</v>
      </c>
      <c r="G32" s="102" t="s">
        <v>240</v>
      </c>
      <c r="H32" s="89"/>
      <c r="I32" s="83" t="s">
        <v>238</v>
      </c>
      <c r="J32" s="84" t="s">
        <v>230</v>
      </c>
    </row>
    <row r="33" spans="1:10" s="77" customFormat="1" ht="25.5" customHeight="1" x14ac:dyDescent="0.3">
      <c r="A33" s="98">
        <v>30</v>
      </c>
      <c r="B33" s="99">
        <v>43973</v>
      </c>
      <c r="C33" s="100" t="s">
        <v>9</v>
      </c>
      <c r="D33" s="100" t="s">
        <v>38</v>
      </c>
      <c r="E33" s="101">
        <v>1795310</v>
      </c>
      <c r="F33" s="100" t="s">
        <v>59</v>
      </c>
      <c r="G33" s="102" t="s">
        <v>223</v>
      </c>
      <c r="H33" s="89"/>
      <c r="I33" s="83" t="s">
        <v>274</v>
      </c>
      <c r="J33" s="84" t="s">
        <v>230</v>
      </c>
    </row>
    <row r="34" spans="1:10" s="77" customFormat="1" ht="25.5" customHeight="1" x14ac:dyDescent="0.3">
      <c r="A34" s="98">
        <v>31</v>
      </c>
      <c r="B34" s="99">
        <v>43977</v>
      </c>
      <c r="C34" s="100" t="s">
        <v>9</v>
      </c>
      <c r="D34" s="100" t="s">
        <v>120</v>
      </c>
      <c r="E34" s="101">
        <v>1350000</v>
      </c>
      <c r="F34" s="100" t="s">
        <v>59</v>
      </c>
      <c r="G34" s="102" t="s">
        <v>268</v>
      </c>
      <c r="H34" s="89"/>
      <c r="I34" s="83" t="s">
        <v>269</v>
      </c>
      <c r="J34" s="84" t="s">
        <v>230</v>
      </c>
    </row>
    <row r="35" spans="1:10" s="77" customFormat="1" ht="25.5" customHeight="1" x14ac:dyDescent="0.3">
      <c r="A35" s="98">
        <v>32</v>
      </c>
      <c r="B35" s="99">
        <v>43977</v>
      </c>
      <c r="C35" s="100" t="s">
        <v>9</v>
      </c>
      <c r="D35" s="100" t="s">
        <v>120</v>
      </c>
      <c r="E35" s="101">
        <v>1350000</v>
      </c>
      <c r="F35" s="100" t="s">
        <v>59</v>
      </c>
      <c r="G35" s="102" t="s">
        <v>270</v>
      </c>
      <c r="H35" s="89"/>
      <c r="I35" s="83" t="s">
        <v>271</v>
      </c>
      <c r="J35" s="84" t="s">
        <v>230</v>
      </c>
    </row>
    <row r="36" spans="1:10" s="77" customFormat="1" ht="25.5" customHeight="1" x14ac:dyDescent="0.3">
      <c r="A36" s="98">
        <v>33</v>
      </c>
      <c r="B36" s="99">
        <v>43977</v>
      </c>
      <c r="C36" s="100" t="s">
        <v>9</v>
      </c>
      <c r="D36" s="100" t="s">
        <v>120</v>
      </c>
      <c r="E36" s="101">
        <v>1350000</v>
      </c>
      <c r="F36" s="100" t="s">
        <v>59</v>
      </c>
      <c r="G36" s="102" t="s">
        <v>272</v>
      </c>
      <c r="H36" s="89"/>
      <c r="I36" s="83" t="s">
        <v>273</v>
      </c>
      <c r="J36" s="84" t="s">
        <v>230</v>
      </c>
    </row>
    <row r="37" spans="1:10" s="77" customFormat="1" ht="25.5" customHeight="1" x14ac:dyDescent="0.3">
      <c r="A37" s="98">
        <v>34</v>
      </c>
      <c r="B37" s="99">
        <v>43993</v>
      </c>
      <c r="C37" s="100" t="s">
        <v>9</v>
      </c>
      <c r="D37" s="100" t="s">
        <v>58</v>
      </c>
      <c r="E37" s="101">
        <v>2990000</v>
      </c>
      <c r="F37" s="100" t="s">
        <v>59</v>
      </c>
      <c r="G37" s="102" t="s">
        <v>246</v>
      </c>
      <c r="H37" s="89"/>
      <c r="I37" s="83" t="s">
        <v>244</v>
      </c>
      <c r="J37" s="84" t="s">
        <v>230</v>
      </c>
    </row>
    <row r="38" spans="1:10" s="77" customFormat="1" ht="25.5" customHeight="1" x14ac:dyDescent="0.3">
      <c r="A38" s="98">
        <v>35</v>
      </c>
      <c r="B38" s="99">
        <v>44000</v>
      </c>
      <c r="C38" s="100" t="s">
        <v>9</v>
      </c>
      <c r="D38" s="100" t="s">
        <v>58</v>
      </c>
      <c r="E38" s="101">
        <v>8200000</v>
      </c>
      <c r="F38" s="100" t="s">
        <v>59</v>
      </c>
      <c r="G38" s="102" t="s">
        <v>277</v>
      </c>
      <c r="H38" s="89"/>
      <c r="I38" s="83" t="s">
        <v>243</v>
      </c>
      <c r="J38" s="84" t="s">
        <v>230</v>
      </c>
    </row>
    <row r="39" spans="1:10" s="77" customFormat="1" ht="25.5" customHeight="1" x14ac:dyDescent="0.3">
      <c r="A39" s="98">
        <v>36</v>
      </c>
      <c r="B39" s="99">
        <v>44000</v>
      </c>
      <c r="C39" s="100" t="s">
        <v>9</v>
      </c>
      <c r="D39" s="100" t="s">
        <v>38</v>
      </c>
      <c r="E39" s="101">
        <v>1795310</v>
      </c>
      <c r="F39" s="100" t="s">
        <v>59</v>
      </c>
      <c r="G39" s="102" t="s">
        <v>224</v>
      </c>
      <c r="H39" s="89"/>
      <c r="I39" s="83" t="s">
        <v>274</v>
      </c>
      <c r="J39" s="84" t="s">
        <v>230</v>
      </c>
    </row>
    <row r="40" spans="1:10" s="77" customFormat="1" ht="25.5" customHeight="1" x14ac:dyDescent="0.3">
      <c r="A40" s="98">
        <v>37</v>
      </c>
      <c r="B40" s="99">
        <v>44001</v>
      </c>
      <c r="C40" s="100" t="s">
        <v>9</v>
      </c>
      <c r="D40" s="100" t="s">
        <v>120</v>
      </c>
      <c r="E40" s="101">
        <v>10300000</v>
      </c>
      <c r="F40" s="100" t="s">
        <v>59</v>
      </c>
      <c r="G40" s="102" t="s">
        <v>202</v>
      </c>
      <c r="H40" s="89"/>
      <c r="I40" s="83" t="s">
        <v>200</v>
      </c>
      <c r="J40" s="84" t="s">
        <v>118</v>
      </c>
    </row>
    <row r="41" spans="1:10" s="77" customFormat="1" ht="25.5" customHeight="1" x14ac:dyDescent="0.3">
      <c r="A41" s="98">
        <v>38</v>
      </c>
      <c r="B41" s="99">
        <v>44015</v>
      </c>
      <c r="C41" s="100" t="s">
        <v>9</v>
      </c>
      <c r="D41" s="100" t="s">
        <v>58</v>
      </c>
      <c r="E41" s="101">
        <v>13249700</v>
      </c>
      <c r="F41" s="100" t="s">
        <v>59</v>
      </c>
      <c r="G41" s="102" t="s">
        <v>215</v>
      </c>
      <c r="H41" s="89"/>
      <c r="I41" s="83" t="s">
        <v>212</v>
      </c>
      <c r="J41" s="84" t="s">
        <v>118</v>
      </c>
    </row>
    <row r="42" spans="1:10" s="77" customFormat="1" ht="25.5" customHeight="1" x14ac:dyDescent="0.3">
      <c r="A42" s="98">
        <v>39</v>
      </c>
      <c r="B42" s="99">
        <v>44032</v>
      </c>
      <c r="C42" s="100" t="s">
        <v>9</v>
      </c>
      <c r="D42" s="100" t="s">
        <v>38</v>
      </c>
      <c r="E42" s="101">
        <v>10610000</v>
      </c>
      <c r="F42" s="100" t="s">
        <v>59</v>
      </c>
      <c r="G42" s="102" t="s">
        <v>210</v>
      </c>
      <c r="H42" s="89"/>
      <c r="I42" s="83" t="s">
        <v>207</v>
      </c>
      <c r="J42" s="84" t="s">
        <v>118</v>
      </c>
    </row>
    <row r="43" spans="1:10" s="77" customFormat="1" ht="25.5" customHeight="1" x14ac:dyDescent="0.3">
      <c r="A43" s="98">
        <v>40</v>
      </c>
      <c r="B43" s="99">
        <v>44032</v>
      </c>
      <c r="C43" s="100" t="s">
        <v>9</v>
      </c>
      <c r="D43" s="100" t="s">
        <v>38</v>
      </c>
      <c r="E43" s="101">
        <v>1795310</v>
      </c>
      <c r="F43" s="100" t="s">
        <v>59</v>
      </c>
      <c r="G43" s="102" t="s">
        <v>225</v>
      </c>
      <c r="H43" s="89"/>
      <c r="I43" s="83" t="s">
        <v>274</v>
      </c>
      <c r="J43" s="84" t="s">
        <v>230</v>
      </c>
    </row>
    <row r="44" spans="1:10" s="77" customFormat="1" ht="25.5" customHeight="1" x14ac:dyDescent="0.3">
      <c r="A44" s="98">
        <v>41</v>
      </c>
      <c r="B44" s="99">
        <v>44034</v>
      </c>
      <c r="C44" s="100" t="s">
        <v>9</v>
      </c>
      <c r="D44" s="100" t="s">
        <v>120</v>
      </c>
      <c r="E44" s="101">
        <v>7209000</v>
      </c>
      <c r="F44" s="100" t="s">
        <v>59</v>
      </c>
      <c r="G44" s="102" t="s">
        <v>258</v>
      </c>
      <c r="H44" s="89"/>
      <c r="I44" s="83" t="s">
        <v>255</v>
      </c>
      <c r="J44" s="84" t="s">
        <v>230</v>
      </c>
    </row>
    <row r="45" spans="1:10" s="77" customFormat="1" ht="25.5" customHeight="1" x14ac:dyDescent="0.3">
      <c r="A45" s="98">
        <v>42</v>
      </c>
      <c r="B45" s="99">
        <v>44036</v>
      </c>
      <c r="C45" s="100" t="s">
        <v>9</v>
      </c>
      <c r="D45" s="100" t="s">
        <v>58</v>
      </c>
      <c r="E45" s="101">
        <v>112656090</v>
      </c>
      <c r="F45" s="100" t="s">
        <v>59</v>
      </c>
      <c r="G45" s="102" t="s">
        <v>241</v>
      </c>
      <c r="H45" s="89"/>
      <c r="I45" s="83" t="s">
        <v>238</v>
      </c>
      <c r="J45" s="84" t="s">
        <v>230</v>
      </c>
    </row>
    <row r="46" spans="1:10" s="77" customFormat="1" ht="25.5" customHeight="1" x14ac:dyDescent="0.3">
      <c r="A46" s="98">
        <v>43</v>
      </c>
      <c r="B46" s="99">
        <v>44061</v>
      </c>
      <c r="C46" s="100" t="s">
        <v>9</v>
      </c>
      <c r="D46" s="100" t="s">
        <v>38</v>
      </c>
      <c r="E46" s="101">
        <v>3910000</v>
      </c>
      <c r="F46" s="100" t="s">
        <v>59</v>
      </c>
      <c r="G46" s="102" t="s">
        <v>193</v>
      </c>
      <c r="H46" s="89"/>
      <c r="I46" s="83" t="s">
        <v>207</v>
      </c>
      <c r="J46" s="84" t="s">
        <v>118</v>
      </c>
    </row>
    <row r="47" spans="1:10" s="77" customFormat="1" ht="25.5" customHeight="1" x14ac:dyDescent="0.3">
      <c r="A47" s="98">
        <v>44</v>
      </c>
      <c r="B47" s="99">
        <v>44062</v>
      </c>
      <c r="C47" s="100" t="s">
        <v>9</v>
      </c>
      <c r="D47" s="100" t="s">
        <v>58</v>
      </c>
      <c r="E47" s="101">
        <v>21675900</v>
      </c>
      <c r="F47" s="100" t="s">
        <v>59</v>
      </c>
      <c r="G47" s="102" t="s">
        <v>234</v>
      </c>
      <c r="H47" s="89"/>
      <c r="I47" s="83" t="s">
        <v>232</v>
      </c>
      <c r="J47" s="84" t="s">
        <v>230</v>
      </c>
    </row>
    <row r="48" spans="1:10" s="77" customFormat="1" ht="25.5" customHeight="1" x14ac:dyDescent="0.3">
      <c r="A48" s="98">
        <v>45</v>
      </c>
      <c r="B48" s="99">
        <v>44067</v>
      </c>
      <c r="C48" s="100" t="s">
        <v>9</v>
      </c>
      <c r="D48" s="100" t="s">
        <v>38</v>
      </c>
      <c r="E48" s="101">
        <v>1795310</v>
      </c>
      <c r="F48" s="100" t="s">
        <v>59</v>
      </c>
      <c r="G48" s="102" t="s">
        <v>226</v>
      </c>
      <c r="H48" s="89"/>
      <c r="I48" s="83" t="s">
        <v>274</v>
      </c>
      <c r="J48" s="84" t="s">
        <v>230</v>
      </c>
    </row>
    <row r="49" spans="1:10" s="77" customFormat="1" ht="25.5" customHeight="1" x14ac:dyDescent="0.3">
      <c r="A49" s="98">
        <v>46</v>
      </c>
      <c r="B49" s="99">
        <v>44091</v>
      </c>
      <c r="C49" s="100" t="s">
        <v>9</v>
      </c>
      <c r="D49" s="100" t="s">
        <v>38</v>
      </c>
      <c r="E49" s="101">
        <v>1795310</v>
      </c>
      <c r="F49" s="100" t="s">
        <v>59</v>
      </c>
      <c r="G49" s="102" t="s">
        <v>226</v>
      </c>
      <c r="H49" s="89"/>
      <c r="I49" s="83" t="s">
        <v>274</v>
      </c>
      <c r="J49" s="84" t="s">
        <v>230</v>
      </c>
    </row>
    <row r="50" spans="1:10" s="77" customFormat="1" ht="25.5" customHeight="1" x14ac:dyDescent="0.3">
      <c r="A50" s="98">
        <v>47</v>
      </c>
      <c r="B50" s="99">
        <v>44102</v>
      </c>
      <c r="C50" s="100" t="s">
        <v>9</v>
      </c>
      <c r="D50" s="100" t="s">
        <v>120</v>
      </c>
      <c r="E50" s="101">
        <v>11610000</v>
      </c>
      <c r="F50" s="100" t="s">
        <v>59</v>
      </c>
      <c r="G50" s="102" t="s">
        <v>250</v>
      </c>
      <c r="H50" s="89"/>
      <c r="I50" s="83" t="s">
        <v>249</v>
      </c>
      <c r="J50" s="84" t="s">
        <v>230</v>
      </c>
    </row>
    <row r="51" spans="1:10" s="77" customFormat="1" ht="25.5" customHeight="1" x14ac:dyDescent="0.3">
      <c r="A51" s="98">
        <v>48</v>
      </c>
      <c r="B51" s="99">
        <v>44119</v>
      </c>
      <c r="C51" s="100" t="s">
        <v>9</v>
      </c>
      <c r="D51" s="100" t="s">
        <v>38</v>
      </c>
      <c r="E51" s="101">
        <v>10610000</v>
      </c>
      <c r="F51" s="100" t="s">
        <v>59</v>
      </c>
      <c r="G51" s="102" t="s">
        <v>211</v>
      </c>
      <c r="H51" s="89"/>
      <c r="I51" s="83" t="s">
        <v>207</v>
      </c>
      <c r="J51" s="84" t="s">
        <v>118</v>
      </c>
    </row>
    <row r="52" spans="1:10" s="77" customFormat="1" ht="25.5" customHeight="1" x14ac:dyDescent="0.3">
      <c r="A52" s="98">
        <v>49</v>
      </c>
      <c r="B52" s="99">
        <v>44125</v>
      </c>
      <c r="C52" s="100" t="s">
        <v>9</v>
      </c>
      <c r="D52" s="100" t="s">
        <v>58</v>
      </c>
      <c r="E52" s="101">
        <v>6698200</v>
      </c>
      <c r="F52" s="100" t="s">
        <v>59</v>
      </c>
      <c r="G52" s="102" t="s">
        <v>216</v>
      </c>
      <c r="H52" s="89"/>
      <c r="I52" s="83" t="s">
        <v>212</v>
      </c>
      <c r="J52" s="84" t="s">
        <v>118</v>
      </c>
    </row>
    <row r="53" spans="1:10" s="77" customFormat="1" ht="25.5" customHeight="1" x14ac:dyDescent="0.3">
      <c r="A53" s="98">
        <v>50</v>
      </c>
      <c r="B53" s="99">
        <v>44125</v>
      </c>
      <c r="C53" s="100" t="s">
        <v>9</v>
      </c>
      <c r="D53" s="100" t="s">
        <v>38</v>
      </c>
      <c r="E53" s="101">
        <v>1795310</v>
      </c>
      <c r="F53" s="100" t="s">
        <v>59</v>
      </c>
      <c r="G53" s="102" t="s">
        <v>227</v>
      </c>
      <c r="H53" s="89"/>
      <c r="I53" s="83" t="s">
        <v>274</v>
      </c>
      <c r="J53" s="84" t="s">
        <v>230</v>
      </c>
    </row>
    <row r="54" spans="1:10" s="77" customFormat="1" ht="25.5" customHeight="1" x14ac:dyDescent="0.3">
      <c r="A54" s="98">
        <v>51</v>
      </c>
      <c r="B54" s="99">
        <v>44127</v>
      </c>
      <c r="C54" s="100" t="s">
        <v>9</v>
      </c>
      <c r="D54" s="100" t="s">
        <v>58</v>
      </c>
      <c r="E54" s="101">
        <v>39518440</v>
      </c>
      <c r="F54" s="100" t="s">
        <v>59</v>
      </c>
      <c r="G54" s="102" t="s">
        <v>235</v>
      </c>
      <c r="H54" s="89"/>
      <c r="I54" s="83" t="s">
        <v>232</v>
      </c>
      <c r="J54" s="84" t="s">
        <v>230</v>
      </c>
    </row>
    <row r="55" spans="1:10" s="77" customFormat="1" ht="25.5" customHeight="1" x14ac:dyDescent="0.3">
      <c r="A55" s="98">
        <v>52</v>
      </c>
      <c r="B55" s="99">
        <v>44148</v>
      </c>
      <c r="C55" s="100" t="s">
        <v>9</v>
      </c>
      <c r="D55" s="100" t="s">
        <v>120</v>
      </c>
      <c r="E55" s="101">
        <v>7560000</v>
      </c>
      <c r="F55" s="100" t="s">
        <v>59</v>
      </c>
      <c r="G55" s="102" t="s">
        <v>259</v>
      </c>
      <c r="H55" s="89"/>
      <c r="I55" s="83" t="s">
        <v>255</v>
      </c>
      <c r="J55" s="84" t="s">
        <v>230</v>
      </c>
    </row>
    <row r="56" spans="1:10" s="77" customFormat="1" ht="25.5" customHeight="1" x14ac:dyDescent="0.3">
      <c r="A56" s="98">
        <v>53</v>
      </c>
      <c r="B56" s="99">
        <v>44152</v>
      </c>
      <c r="C56" s="100" t="s">
        <v>9</v>
      </c>
      <c r="D56" s="100" t="s">
        <v>120</v>
      </c>
      <c r="E56" s="101">
        <v>51480990</v>
      </c>
      <c r="F56" s="100" t="s">
        <v>59</v>
      </c>
      <c r="G56" s="102" t="s">
        <v>199</v>
      </c>
      <c r="H56" s="89"/>
      <c r="I56" s="83" t="s">
        <v>231</v>
      </c>
      <c r="J56" s="84" t="s">
        <v>118</v>
      </c>
    </row>
    <row r="57" spans="1:10" s="77" customFormat="1" ht="25.5" customHeight="1" x14ac:dyDescent="0.3">
      <c r="A57" s="98">
        <v>54</v>
      </c>
      <c r="B57" s="99">
        <v>44152</v>
      </c>
      <c r="C57" s="100" t="s">
        <v>9</v>
      </c>
      <c r="D57" s="100" t="s">
        <v>58</v>
      </c>
      <c r="E57" s="101">
        <v>93582880</v>
      </c>
      <c r="F57" s="100" t="s">
        <v>59</v>
      </c>
      <c r="G57" s="102" t="s">
        <v>242</v>
      </c>
      <c r="H57" s="89"/>
      <c r="I57" s="83" t="s">
        <v>238</v>
      </c>
      <c r="J57" s="84" t="s">
        <v>230</v>
      </c>
    </row>
    <row r="58" spans="1:10" s="77" customFormat="1" ht="25.5" customHeight="1" x14ac:dyDescent="0.3">
      <c r="A58" s="98">
        <v>55</v>
      </c>
      <c r="B58" s="99">
        <v>44152</v>
      </c>
      <c r="C58" s="100" t="s">
        <v>9</v>
      </c>
      <c r="D58" s="100" t="s">
        <v>120</v>
      </c>
      <c r="E58" s="101">
        <v>3001000</v>
      </c>
      <c r="F58" s="100" t="s">
        <v>59</v>
      </c>
      <c r="G58" s="102" t="s">
        <v>253</v>
      </c>
      <c r="H58" s="89"/>
      <c r="I58" s="83" t="s">
        <v>252</v>
      </c>
      <c r="J58" s="84" t="s">
        <v>230</v>
      </c>
    </row>
    <row r="59" spans="1:10" s="77" customFormat="1" ht="25.5" customHeight="1" x14ac:dyDescent="0.3">
      <c r="A59" s="98">
        <v>56</v>
      </c>
      <c r="B59" s="99">
        <v>44160</v>
      </c>
      <c r="C59" s="100" t="s">
        <v>9</v>
      </c>
      <c r="D59" s="100" t="s">
        <v>58</v>
      </c>
      <c r="E59" s="101">
        <v>43230840</v>
      </c>
      <c r="F59" s="100" t="s">
        <v>59</v>
      </c>
      <c r="G59" s="102" t="s">
        <v>236</v>
      </c>
      <c r="H59" s="89"/>
      <c r="I59" s="83" t="s">
        <v>232</v>
      </c>
      <c r="J59" s="84" t="s">
        <v>230</v>
      </c>
    </row>
    <row r="60" spans="1:10" s="77" customFormat="1" ht="25.5" customHeight="1" x14ac:dyDescent="0.3">
      <c r="A60" s="98">
        <v>57</v>
      </c>
      <c r="B60" s="99">
        <v>44160</v>
      </c>
      <c r="C60" s="100" t="s">
        <v>9</v>
      </c>
      <c r="D60" s="100" t="s">
        <v>38</v>
      </c>
      <c r="E60" s="101">
        <v>1795310</v>
      </c>
      <c r="F60" s="100" t="s">
        <v>59</v>
      </c>
      <c r="G60" s="102" t="s">
        <v>228</v>
      </c>
      <c r="H60" s="89"/>
      <c r="I60" s="83" t="s">
        <v>274</v>
      </c>
      <c r="J60" s="84" t="s">
        <v>230</v>
      </c>
    </row>
    <row r="61" spans="1:10" s="77" customFormat="1" ht="25.5" customHeight="1" x14ac:dyDescent="0.3">
      <c r="A61" s="98">
        <v>58</v>
      </c>
      <c r="B61" s="99">
        <v>44167</v>
      </c>
      <c r="C61" s="100" t="s">
        <v>9</v>
      </c>
      <c r="D61" s="100" t="s">
        <v>58</v>
      </c>
      <c r="E61" s="101">
        <v>2471000</v>
      </c>
      <c r="F61" s="100" t="s">
        <v>59</v>
      </c>
      <c r="G61" s="102" t="s">
        <v>217</v>
      </c>
      <c r="H61" s="89"/>
      <c r="I61" s="83" t="s">
        <v>212</v>
      </c>
      <c r="J61" s="84" t="s">
        <v>118</v>
      </c>
    </row>
    <row r="62" spans="1:10" s="77" customFormat="1" ht="25.5" customHeight="1" x14ac:dyDescent="0.3">
      <c r="A62" s="98">
        <v>59</v>
      </c>
      <c r="B62" s="99">
        <v>44168</v>
      </c>
      <c r="C62" s="100" t="s">
        <v>9</v>
      </c>
      <c r="D62" s="100" t="s">
        <v>58</v>
      </c>
      <c r="E62" s="101">
        <v>10000</v>
      </c>
      <c r="F62" s="100" t="s">
        <v>59</v>
      </c>
      <c r="G62" s="102" t="s">
        <v>245</v>
      </c>
      <c r="H62" s="89"/>
      <c r="I62" s="83" t="s">
        <v>247</v>
      </c>
      <c r="J62" s="84" t="s">
        <v>230</v>
      </c>
    </row>
    <row r="63" spans="1:10" s="77" customFormat="1" ht="25.5" customHeight="1" thickBot="1" x14ac:dyDescent="0.35">
      <c r="A63" s="107">
        <v>60</v>
      </c>
      <c r="B63" s="108">
        <v>44186</v>
      </c>
      <c r="C63" s="109" t="s">
        <v>9</v>
      </c>
      <c r="D63" s="109" t="s">
        <v>38</v>
      </c>
      <c r="E63" s="110">
        <v>1795310</v>
      </c>
      <c r="F63" s="109" t="s">
        <v>59</v>
      </c>
      <c r="G63" s="111" t="s">
        <v>229</v>
      </c>
      <c r="H63" s="89"/>
      <c r="I63" s="85" t="s">
        <v>274</v>
      </c>
      <c r="J63" s="86" t="s">
        <v>230</v>
      </c>
    </row>
    <row r="64" spans="1:10" ht="31.5" customHeight="1" thickBot="1" x14ac:dyDescent="0.35">
      <c r="A64" s="112"/>
      <c r="B64" s="113" t="s">
        <v>278</v>
      </c>
      <c r="C64" s="113"/>
      <c r="D64" s="114"/>
      <c r="E64" s="115">
        <f>SUM(E4:E63)</f>
        <v>1128519720</v>
      </c>
      <c r="F64" s="113"/>
      <c r="G64" s="116"/>
    </row>
  </sheetData>
  <mergeCells count="1">
    <mergeCell ref="A1:G1"/>
  </mergeCells>
  <phoneticPr fontId="4" type="noConversion"/>
  <pageMargins left="0.25" right="0.25" top="0.75" bottom="0.75" header="0.3" footer="0.3"/>
  <pageSetup paperSize="9" scale="77" fitToHeight="0" orientation="portrait" r:id="rId1"/>
  <rowBreaks count="1" manualBreakCount="1">
    <brk id="4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4"/>
  <sheetViews>
    <sheetView topLeftCell="A4" zoomScaleNormal="100" workbookViewId="0">
      <selection activeCell="J28" sqref="J28"/>
    </sheetView>
  </sheetViews>
  <sheetFormatPr defaultRowHeight="16.5" x14ac:dyDescent="0.3"/>
  <cols>
    <col min="1" max="2" width="9.875" style="72" customWidth="1"/>
    <col min="3" max="3" width="20.125" style="72" customWidth="1"/>
    <col min="4" max="5" width="13.375" style="74" bestFit="1" customWidth="1"/>
    <col min="6" max="6" width="12.375" style="74" bestFit="1" customWidth="1"/>
    <col min="7" max="7" width="9.375" customWidth="1"/>
    <col min="8" max="8" width="9.25" customWidth="1"/>
    <col min="9" max="9" width="30.375" customWidth="1"/>
    <col min="10" max="11" width="13.375" style="1" bestFit="1" customWidth="1"/>
    <col min="12" max="12" width="12.375" style="1" bestFit="1" customWidth="1"/>
    <col min="13" max="13" width="14.25" style="12" bestFit="1" customWidth="1"/>
    <col min="14" max="14" width="12.375" style="11" customWidth="1"/>
    <col min="15" max="15" width="10.25" style="3" bestFit="1" customWidth="1"/>
  </cols>
  <sheetData>
    <row r="1" spans="1:16" ht="32.25" customHeight="1" thickTop="1" x14ac:dyDescent="0.3">
      <c r="A1" s="363" t="s">
        <v>157</v>
      </c>
      <c r="B1" s="362"/>
      <c r="C1" s="362"/>
      <c r="D1" s="362"/>
      <c r="E1" s="362"/>
      <c r="F1" s="364"/>
      <c r="G1" s="362" t="s">
        <v>158</v>
      </c>
      <c r="H1" s="362"/>
      <c r="I1" s="362"/>
      <c r="J1" s="362"/>
      <c r="K1" s="362"/>
      <c r="L1" s="266" t="s">
        <v>162</v>
      </c>
      <c r="M1" s="26"/>
      <c r="N1" s="361"/>
      <c r="O1" s="361"/>
    </row>
    <row r="2" spans="1:16" ht="21" customHeight="1" thickBot="1" x14ac:dyDescent="0.35">
      <c r="A2" s="231" t="s">
        <v>2</v>
      </c>
      <c r="B2" s="232" t="s">
        <v>3</v>
      </c>
      <c r="C2" s="232" t="s">
        <v>4</v>
      </c>
      <c r="D2" s="233" t="s">
        <v>5</v>
      </c>
      <c r="E2" s="233" t="s">
        <v>6</v>
      </c>
      <c r="F2" s="234" t="s">
        <v>7</v>
      </c>
      <c r="G2" s="232" t="s">
        <v>2</v>
      </c>
      <c r="H2" s="232" t="s">
        <v>3</v>
      </c>
      <c r="I2" s="232" t="s">
        <v>4</v>
      </c>
      <c r="J2" s="233" t="s">
        <v>5</v>
      </c>
      <c r="K2" s="233" t="s">
        <v>6</v>
      </c>
      <c r="L2" s="255" t="s">
        <v>7</v>
      </c>
      <c r="M2" s="8"/>
      <c r="N2" s="8"/>
      <c r="O2" s="8"/>
    </row>
    <row r="3" spans="1:16" ht="21" customHeight="1" thickTop="1" x14ac:dyDescent="0.3">
      <c r="A3" s="365" t="s">
        <v>8</v>
      </c>
      <c r="B3" s="366"/>
      <c r="C3" s="366"/>
      <c r="D3" s="235">
        <f>D4+D9+D14+D18+D22</f>
        <v>348630662</v>
      </c>
      <c r="E3" s="235">
        <f>E4+E9+E14+E18+E22</f>
        <v>348695244</v>
      </c>
      <c r="F3" s="250">
        <f>D3-E3</f>
        <v>-64582</v>
      </c>
      <c r="G3" s="374" t="s">
        <v>8</v>
      </c>
      <c r="H3" s="366"/>
      <c r="I3" s="366"/>
      <c r="J3" s="235">
        <f>J8+J16+J19+J29+J31+J33</f>
        <v>348630662</v>
      </c>
      <c r="K3" s="235">
        <f>K8+K16+K19+K29+K31+K33</f>
        <v>346312113</v>
      </c>
      <c r="L3" s="256">
        <f>J3-K3</f>
        <v>2318549</v>
      </c>
      <c r="M3" s="9"/>
      <c r="N3" s="10"/>
      <c r="O3" s="10"/>
      <c r="P3" s="6"/>
    </row>
    <row r="4" spans="1:16" ht="21" customHeight="1" x14ac:dyDescent="0.3">
      <c r="A4" s="236" t="s">
        <v>9</v>
      </c>
      <c r="B4" s="237" t="s">
        <v>9</v>
      </c>
      <c r="C4" s="237" t="s">
        <v>79</v>
      </c>
      <c r="D4" s="149">
        <f>SUM(D5:D8)</f>
        <v>348070000</v>
      </c>
      <c r="E4" s="149">
        <f>SUM(E5:E8)</f>
        <v>348070000</v>
      </c>
      <c r="F4" s="251">
        <f t="shared" ref="F4:F33" si="0">D4-E4</f>
        <v>0</v>
      </c>
      <c r="G4" s="378" t="s">
        <v>10</v>
      </c>
      <c r="H4" s="373" t="s">
        <v>11</v>
      </c>
      <c r="I4" s="120" t="s">
        <v>60</v>
      </c>
      <c r="J4" s="245">
        <f>SUM(세출!U3:W3)</f>
        <v>124280850</v>
      </c>
      <c r="K4" s="245">
        <f>SUM(세출!U4:W4)</f>
        <v>122269350</v>
      </c>
      <c r="L4" s="257">
        <f t="shared" ref="L4:L32" si="1">J4-K4</f>
        <v>2011500</v>
      </c>
      <c r="M4" s="9"/>
    </row>
    <row r="5" spans="1:16" ht="21" customHeight="1" x14ac:dyDescent="0.3">
      <c r="A5" s="147"/>
      <c r="B5" s="120"/>
      <c r="C5" s="120" t="s">
        <v>58</v>
      </c>
      <c r="D5" s="239">
        <f>SUM(세입!Y7)</f>
        <v>49420000</v>
      </c>
      <c r="E5" s="240">
        <f>SUM(세입!Y8)</f>
        <v>49420000</v>
      </c>
      <c r="F5" s="252">
        <f t="shared" si="0"/>
        <v>0</v>
      </c>
      <c r="G5" s="379"/>
      <c r="H5" s="373"/>
      <c r="I5" s="120" t="s">
        <v>43</v>
      </c>
      <c r="J5" s="245">
        <f>SUM(세출!U12:W12)</f>
        <v>13606170</v>
      </c>
      <c r="K5" s="245">
        <f>SUM(세출!U13:W13)</f>
        <v>13576620</v>
      </c>
      <c r="L5" s="257">
        <f t="shared" si="1"/>
        <v>29550</v>
      </c>
      <c r="M5" s="9"/>
    </row>
    <row r="6" spans="1:16" ht="21" customHeight="1" x14ac:dyDescent="0.3">
      <c r="A6" s="147"/>
      <c r="B6" s="120"/>
      <c r="C6" s="120" t="s">
        <v>36</v>
      </c>
      <c r="D6" s="239">
        <f>SUM(세입!Y10)</f>
        <v>237300000</v>
      </c>
      <c r="E6" s="239">
        <f>SUM(세입!Y11)</f>
        <v>237300000</v>
      </c>
      <c r="F6" s="252">
        <f t="shared" si="0"/>
        <v>0</v>
      </c>
      <c r="G6" s="379"/>
      <c r="H6" s="373"/>
      <c r="I6" s="120" t="s">
        <v>61</v>
      </c>
      <c r="J6" s="245">
        <f>SUM(세출!U9:W9)</f>
        <v>12435620</v>
      </c>
      <c r="K6" s="245">
        <f>SUM(세출!U10:W10)</f>
        <v>12435620</v>
      </c>
      <c r="L6" s="257">
        <f t="shared" si="1"/>
        <v>0</v>
      </c>
      <c r="M6" s="9"/>
    </row>
    <row r="7" spans="1:16" ht="21" customHeight="1" x14ac:dyDescent="0.3">
      <c r="A7" s="147"/>
      <c r="B7" s="120"/>
      <c r="C7" s="120" t="s">
        <v>37</v>
      </c>
      <c r="D7" s="239">
        <f>SUM(세입!Y13)</f>
        <v>15000000</v>
      </c>
      <c r="E7" s="239">
        <f>SUM(세입!Y14)</f>
        <v>15000000</v>
      </c>
      <c r="F7" s="252">
        <f t="shared" si="0"/>
        <v>0</v>
      </c>
      <c r="G7" s="379"/>
      <c r="H7" s="373"/>
      <c r="I7" s="120" t="s">
        <v>41</v>
      </c>
      <c r="J7" s="245">
        <f>SUM(세출!U6:W6)</f>
        <v>15683850</v>
      </c>
      <c r="K7" s="245">
        <f>SUM(세출!U7:W7)</f>
        <v>15683850</v>
      </c>
      <c r="L7" s="257">
        <f t="shared" si="1"/>
        <v>0</v>
      </c>
      <c r="M7" s="9"/>
    </row>
    <row r="8" spans="1:16" ht="21" customHeight="1" x14ac:dyDescent="0.3">
      <c r="A8" s="147"/>
      <c r="B8" s="120"/>
      <c r="C8" s="120" t="s">
        <v>38</v>
      </c>
      <c r="D8" s="239">
        <f>SUM(세입!Y16)</f>
        <v>46350000</v>
      </c>
      <c r="E8" s="240">
        <f>SUM(세입!Y17)</f>
        <v>46350000</v>
      </c>
      <c r="F8" s="252">
        <f t="shared" si="0"/>
        <v>0</v>
      </c>
      <c r="G8" s="379"/>
      <c r="H8" s="237" t="s">
        <v>62</v>
      </c>
      <c r="I8" s="237"/>
      <c r="J8" s="238">
        <f>SUM(J4:J7)</f>
        <v>166006490</v>
      </c>
      <c r="K8" s="238">
        <f>SUM(K4:K7)</f>
        <v>163965440</v>
      </c>
      <c r="L8" s="258">
        <f>SUM(L4:L7)</f>
        <v>2041050</v>
      </c>
      <c r="M8" s="9"/>
    </row>
    <row r="9" spans="1:16" s="18" customFormat="1" ht="21" customHeight="1" x14ac:dyDescent="0.3">
      <c r="A9" s="236" t="s">
        <v>15</v>
      </c>
      <c r="B9" s="237" t="s">
        <v>15</v>
      </c>
      <c r="C9" s="237" t="s">
        <v>79</v>
      </c>
      <c r="D9" s="145">
        <f>SUM(D10:D13)</f>
        <v>150000</v>
      </c>
      <c r="E9" s="145">
        <f>SUM(E10:E13)</f>
        <v>150000</v>
      </c>
      <c r="F9" s="251">
        <f t="shared" si="0"/>
        <v>0</v>
      </c>
      <c r="G9" s="379"/>
      <c r="H9" s="373" t="s">
        <v>14</v>
      </c>
      <c r="I9" s="121" t="s">
        <v>44</v>
      </c>
      <c r="J9" s="259">
        <f>SUM(세출!U15:W15)</f>
        <v>8400000</v>
      </c>
      <c r="K9" s="259">
        <f>SUM(세출!U16:W16)</f>
        <v>8400000</v>
      </c>
      <c r="L9" s="260">
        <f t="shared" si="1"/>
        <v>0</v>
      </c>
      <c r="M9" s="15"/>
      <c r="N9" s="16"/>
      <c r="O9" s="17"/>
    </row>
    <row r="10" spans="1:16" ht="21" customHeight="1" x14ac:dyDescent="0.3">
      <c r="A10" s="241"/>
      <c r="B10" s="242"/>
      <c r="C10" s="242" t="s">
        <v>298</v>
      </c>
      <c r="D10" s="239">
        <f>SUM(세입!W4)</f>
        <v>150000</v>
      </c>
      <c r="E10" s="243">
        <f>SUM(세입!Y5)</f>
        <v>150000</v>
      </c>
      <c r="F10" s="252">
        <f t="shared" si="0"/>
        <v>0</v>
      </c>
      <c r="G10" s="379"/>
      <c r="H10" s="373"/>
      <c r="I10" s="120" t="s">
        <v>45</v>
      </c>
      <c r="J10" s="245">
        <f>SUM(세출!U18:W18)</f>
        <v>2750000</v>
      </c>
      <c r="K10" s="245">
        <f>SUM(세출!U19:W19)</f>
        <v>2750000</v>
      </c>
      <c r="L10" s="257">
        <f t="shared" si="1"/>
        <v>0</v>
      </c>
      <c r="M10" s="9"/>
    </row>
    <row r="11" spans="1:16" ht="21" customHeight="1" x14ac:dyDescent="0.3">
      <c r="A11" s="241"/>
      <c r="B11" s="242"/>
      <c r="C11" s="242" t="s">
        <v>299</v>
      </c>
      <c r="D11" s="243"/>
      <c r="E11" s="243"/>
      <c r="F11" s="252">
        <f t="shared" si="0"/>
        <v>0</v>
      </c>
      <c r="G11" s="379"/>
      <c r="H11" s="381" t="s">
        <v>63</v>
      </c>
      <c r="I11" s="120" t="s">
        <v>64</v>
      </c>
      <c r="J11" s="245">
        <f>SUM(세출!U21:W21)</f>
        <v>1970000</v>
      </c>
      <c r="K11" s="245">
        <f>SUM(세출!U22:W22)</f>
        <v>1970000</v>
      </c>
      <c r="L11" s="257">
        <f t="shared" si="1"/>
        <v>0</v>
      </c>
      <c r="M11" s="9"/>
    </row>
    <row r="12" spans="1:16" ht="21" customHeight="1" x14ac:dyDescent="0.3">
      <c r="A12" s="241"/>
      <c r="B12" s="242"/>
      <c r="C12" s="242" t="s">
        <v>300</v>
      </c>
      <c r="D12" s="243"/>
      <c r="E12" s="243"/>
      <c r="F12" s="252">
        <f t="shared" si="0"/>
        <v>0</v>
      </c>
      <c r="G12" s="379"/>
      <c r="H12" s="382"/>
      <c r="I12" s="120" t="s">
        <v>46</v>
      </c>
      <c r="J12" s="245">
        <f>SUM(세출!U24:W24)</f>
        <v>24964810</v>
      </c>
      <c r="K12" s="245">
        <f>SUM(세출!U25:W25)</f>
        <v>24964810</v>
      </c>
      <c r="L12" s="257">
        <f t="shared" si="1"/>
        <v>0</v>
      </c>
      <c r="M12" s="9"/>
    </row>
    <row r="13" spans="1:16" ht="21" customHeight="1" x14ac:dyDescent="0.3">
      <c r="A13" s="147"/>
      <c r="B13" s="120"/>
      <c r="C13" s="120" t="s">
        <v>301</v>
      </c>
      <c r="D13" s="243"/>
      <c r="E13" s="243"/>
      <c r="F13" s="252">
        <f t="shared" si="0"/>
        <v>0</v>
      </c>
      <c r="G13" s="379"/>
      <c r="H13" s="382"/>
      <c r="I13" s="120" t="s">
        <v>47</v>
      </c>
      <c r="J13" s="245">
        <f>SUM(세출!U27:W27)</f>
        <v>13782130</v>
      </c>
      <c r="K13" s="245">
        <f>SUM(세출!U28:W28)</f>
        <v>13782130</v>
      </c>
      <c r="L13" s="257">
        <f t="shared" si="1"/>
        <v>0</v>
      </c>
      <c r="M13" s="9"/>
    </row>
    <row r="14" spans="1:16" ht="21" customHeight="1" x14ac:dyDescent="0.3">
      <c r="A14" s="236" t="s">
        <v>17</v>
      </c>
      <c r="B14" s="237" t="s">
        <v>17</v>
      </c>
      <c r="C14" s="237" t="s">
        <v>79</v>
      </c>
      <c r="D14" s="145">
        <f>SUM(D15:D16)</f>
        <v>0</v>
      </c>
      <c r="E14" s="145">
        <f>SUM(E15:E16)</f>
        <v>0</v>
      </c>
      <c r="F14" s="251">
        <f t="shared" si="0"/>
        <v>0</v>
      </c>
      <c r="G14" s="379"/>
      <c r="H14" s="382"/>
      <c r="I14" s="120" t="s">
        <v>112</v>
      </c>
      <c r="J14" s="245">
        <v>0</v>
      </c>
      <c r="K14" s="245">
        <v>0</v>
      </c>
      <c r="L14" s="257">
        <f t="shared" si="1"/>
        <v>0</v>
      </c>
      <c r="M14" s="9"/>
    </row>
    <row r="15" spans="1:16" ht="21" customHeight="1" x14ac:dyDescent="0.3">
      <c r="A15" s="147"/>
      <c r="B15" s="120"/>
      <c r="C15" s="120" t="s">
        <v>40</v>
      </c>
      <c r="D15" s="243"/>
      <c r="E15" s="243"/>
      <c r="F15" s="252">
        <f t="shared" si="0"/>
        <v>0</v>
      </c>
      <c r="G15" s="379"/>
      <c r="H15" s="383"/>
      <c r="I15" s="120" t="s">
        <v>49</v>
      </c>
      <c r="J15" s="245">
        <f>SUM(세출!U30:W30)</f>
        <v>4680923</v>
      </c>
      <c r="K15" s="245">
        <f>SUM(세출!U31:W31)</f>
        <v>4680923</v>
      </c>
      <c r="L15" s="257">
        <f t="shared" si="1"/>
        <v>0</v>
      </c>
      <c r="M15" s="9"/>
    </row>
    <row r="16" spans="1:16" ht="21" customHeight="1" x14ac:dyDescent="0.3">
      <c r="A16" s="147"/>
      <c r="B16" s="120"/>
      <c r="C16" s="120" t="s">
        <v>39</v>
      </c>
      <c r="D16" s="243"/>
      <c r="E16" s="243"/>
      <c r="F16" s="252">
        <f t="shared" si="0"/>
        <v>0</v>
      </c>
      <c r="G16" s="380"/>
      <c r="H16" s="237" t="s">
        <v>62</v>
      </c>
      <c r="I16" s="237"/>
      <c r="J16" s="238">
        <f>SUM(J9:J15)</f>
        <v>56547863</v>
      </c>
      <c r="K16" s="238">
        <f>SUM(K9:K15)</f>
        <v>56547863</v>
      </c>
      <c r="L16" s="258">
        <f>SUM(L9:L15)</f>
        <v>0</v>
      </c>
      <c r="M16" s="9"/>
    </row>
    <row r="17" spans="1:15" ht="21" customHeight="1" x14ac:dyDescent="0.3">
      <c r="A17" s="236" t="s">
        <v>12</v>
      </c>
      <c r="B17" s="237" t="s">
        <v>12</v>
      </c>
      <c r="C17" s="237" t="s">
        <v>13</v>
      </c>
      <c r="D17" s="145"/>
      <c r="E17" s="145"/>
      <c r="F17" s="251">
        <f t="shared" si="0"/>
        <v>0</v>
      </c>
      <c r="G17" s="375" t="s">
        <v>100</v>
      </c>
      <c r="H17" s="373" t="s">
        <v>19</v>
      </c>
      <c r="I17" s="121" t="s">
        <v>312</v>
      </c>
      <c r="J17" s="259">
        <f>SUM(세출!U36:W36)</f>
        <v>4992000</v>
      </c>
      <c r="K17" s="259">
        <f>SUM(세출!U37:W37)</f>
        <v>4992000</v>
      </c>
      <c r="L17" s="260">
        <f t="shared" si="1"/>
        <v>0</v>
      </c>
      <c r="M17" s="9"/>
    </row>
    <row r="18" spans="1:15" s="18" customFormat="1" ht="21" customHeight="1" x14ac:dyDescent="0.3">
      <c r="A18" s="236" t="s">
        <v>20</v>
      </c>
      <c r="B18" s="237" t="s">
        <v>20</v>
      </c>
      <c r="C18" s="237" t="s">
        <v>79</v>
      </c>
      <c r="D18" s="145">
        <f>SUM(D19:D21)</f>
        <v>402292</v>
      </c>
      <c r="E18" s="145">
        <f>SUM(E19:E21)</f>
        <v>402292</v>
      </c>
      <c r="F18" s="251">
        <f t="shared" si="0"/>
        <v>0</v>
      </c>
      <c r="G18" s="376"/>
      <c r="H18" s="373"/>
      <c r="I18" s="120" t="s">
        <v>51</v>
      </c>
      <c r="J18" s="245">
        <f>SUM(세출!U33:W33)</f>
        <v>16406470</v>
      </c>
      <c r="K18" s="245">
        <f>SUM(세출!U34:W34)</f>
        <v>16406470</v>
      </c>
      <c r="L18" s="257">
        <f t="shared" si="1"/>
        <v>0</v>
      </c>
      <c r="M18" s="15"/>
      <c r="N18" s="16"/>
      <c r="O18" s="17"/>
    </row>
    <row r="19" spans="1:15" ht="21" customHeight="1" x14ac:dyDescent="0.3">
      <c r="A19" s="147"/>
      <c r="B19" s="120"/>
      <c r="C19" s="120" t="s">
        <v>21</v>
      </c>
      <c r="D19" s="243">
        <f>SUM(세입!Y19)</f>
        <v>402292</v>
      </c>
      <c r="E19" s="243">
        <f>SUM(세입!Y20)</f>
        <v>402292</v>
      </c>
      <c r="F19" s="252">
        <f t="shared" si="0"/>
        <v>0</v>
      </c>
      <c r="G19" s="377"/>
      <c r="H19" s="237" t="s">
        <v>62</v>
      </c>
      <c r="I19" s="237"/>
      <c r="J19" s="238">
        <f>SUM(J17:J18)</f>
        <v>21398470</v>
      </c>
      <c r="K19" s="238">
        <f>SUM(K17:K18)</f>
        <v>21398470</v>
      </c>
      <c r="L19" s="258">
        <f>SUM(L17:L18)</f>
        <v>0</v>
      </c>
      <c r="M19" s="9"/>
    </row>
    <row r="20" spans="1:15" ht="21" customHeight="1" x14ac:dyDescent="0.3">
      <c r="A20" s="147"/>
      <c r="B20" s="120"/>
      <c r="C20" s="120" t="s">
        <v>93</v>
      </c>
      <c r="D20" s="243"/>
      <c r="E20" s="243"/>
      <c r="F20" s="252">
        <f t="shared" si="0"/>
        <v>0</v>
      </c>
      <c r="G20" s="378" t="s">
        <v>22</v>
      </c>
      <c r="H20" s="381" t="s">
        <v>22</v>
      </c>
      <c r="I20" s="242" t="s">
        <v>302</v>
      </c>
      <c r="J20" s="278">
        <f>SUM(세출!U45:W45)</f>
        <v>11853000</v>
      </c>
      <c r="K20" s="278">
        <f>SUM(세출!U46:W46)</f>
        <v>11853000</v>
      </c>
      <c r="L20" s="279">
        <f t="shared" si="1"/>
        <v>0</v>
      </c>
      <c r="M20" s="9"/>
    </row>
    <row r="21" spans="1:15" ht="21" customHeight="1" x14ac:dyDescent="0.3">
      <c r="A21" s="147"/>
      <c r="B21" s="120"/>
      <c r="C21" s="120" t="s">
        <v>94</v>
      </c>
      <c r="D21" s="243"/>
      <c r="E21" s="243"/>
      <c r="F21" s="252">
        <f t="shared" si="0"/>
        <v>0</v>
      </c>
      <c r="G21" s="379"/>
      <c r="H21" s="382"/>
      <c r="I21" s="261" t="s">
        <v>303</v>
      </c>
      <c r="J21" s="278">
        <f>SUM(세출!U54:W54)</f>
        <v>5782000</v>
      </c>
      <c r="K21" s="278">
        <f>SUM(세출!U55:W55)</f>
        <v>5782000</v>
      </c>
      <c r="L21" s="279">
        <f t="shared" ref="L21:L24" si="2">J21-K21</f>
        <v>0</v>
      </c>
      <c r="M21" s="9"/>
    </row>
    <row r="22" spans="1:15" s="18" customFormat="1" ht="21" customHeight="1" x14ac:dyDescent="0.3">
      <c r="A22" s="236" t="s">
        <v>23</v>
      </c>
      <c r="B22" s="237" t="s">
        <v>23</v>
      </c>
      <c r="C22" s="237" t="s">
        <v>79</v>
      </c>
      <c r="D22" s="145">
        <f>SUM(D23:D25)</f>
        <v>8370</v>
      </c>
      <c r="E22" s="145">
        <f>SUM(E23:E25)</f>
        <v>72952</v>
      </c>
      <c r="F22" s="251">
        <f t="shared" si="0"/>
        <v>-64582</v>
      </c>
      <c r="G22" s="379"/>
      <c r="H22" s="382"/>
      <c r="I22" s="261" t="s">
        <v>304</v>
      </c>
      <c r="J22" s="278">
        <f>SUM(세출!U48:W48)</f>
        <v>24625000</v>
      </c>
      <c r="K22" s="278">
        <f>SUM(세출!U49:W49)</f>
        <v>24625000</v>
      </c>
      <c r="L22" s="279">
        <f t="shared" si="2"/>
        <v>0</v>
      </c>
      <c r="M22" s="9"/>
      <c r="N22" s="16"/>
      <c r="O22" s="17"/>
    </row>
    <row r="23" spans="1:15" ht="21" customHeight="1" x14ac:dyDescent="0.3">
      <c r="A23" s="147"/>
      <c r="B23" s="120"/>
      <c r="C23" s="120" t="s">
        <v>97</v>
      </c>
      <c r="D23" s="230"/>
      <c r="E23" s="230"/>
      <c r="F23" s="252">
        <f t="shared" si="0"/>
        <v>0</v>
      </c>
      <c r="G23" s="379"/>
      <c r="H23" s="382"/>
      <c r="I23" s="265" t="s">
        <v>116</v>
      </c>
      <c r="J23" s="278">
        <f>SUM(세출!U63:W63)</f>
        <v>9960340</v>
      </c>
      <c r="K23" s="278">
        <f>SUM(세출!U64:W64)</f>
        <v>9960340</v>
      </c>
      <c r="L23" s="279">
        <f t="shared" si="2"/>
        <v>0</v>
      </c>
      <c r="M23" s="9"/>
    </row>
    <row r="24" spans="1:15" ht="21" customHeight="1" x14ac:dyDescent="0.3">
      <c r="A24" s="147"/>
      <c r="B24" s="120"/>
      <c r="C24" s="120" t="s">
        <v>98</v>
      </c>
      <c r="D24" s="243">
        <v>6235</v>
      </c>
      <c r="E24" s="240">
        <v>70817</v>
      </c>
      <c r="F24" s="252">
        <f>D24-E24</f>
        <v>-64582</v>
      </c>
      <c r="G24" s="379"/>
      <c r="H24" s="382"/>
      <c r="I24" s="261" t="s">
        <v>70</v>
      </c>
      <c r="J24" s="278">
        <f>SUM(세출!U51:W51)</f>
        <v>18300000</v>
      </c>
      <c r="K24" s="278">
        <f>SUM(세출!U52:W52)</f>
        <v>18300000</v>
      </c>
      <c r="L24" s="279">
        <f t="shared" si="2"/>
        <v>0</v>
      </c>
      <c r="M24" s="9"/>
    </row>
    <row r="25" spans="1:15" ht="21" customHeight="1" x14ac:dyDescent="0.3">
      <c r="A25" s="147"/>
      <c r="B25" s="120"/>
      <c r="C25" s="120" t="s">
        <v>24</v>
      </c>
      <c r="D25" s="243">
        <v>2135</v>
      </c>
      <c r="E25" s="243">
        <v>2135</v>
      </c>
      <c r="F25" s="252">
        <f t="shared" si="0"/>
        <v>0</v>
      </c>
      <c r="G25" s="379"/>
      <c r="H25" s="382"/>
      <c r="I25" s="261" t="s">
        <v>71</v>
      </c>
      <c r="J25" s="278">
        <f>SUM(세출!U57:W57)</f>
        <v>10000000</v>
      </c>
      <c r="K25" s="278">
        <f>SUM(세출!U58:W58)</f>
        <v>10000000</v>
      </c>
      <c r="L25" s="279">
        <f t="shared" ref="L25:L28" si="3">J25-K25</f>
        <v>0</v>
      </c>
      <c r="M25" s="9"/>
    </row>
    <row r="26" spans="1:15" ht="21" customHeight="1" x14ac:dyDescent="0.3">
      <c r="A26" s="147"/>
      <c r="B26" s="120"/>
      <c r="C26" s="244"/>
      <c r="D26" s="245"/>
      <c r="E26" s="245"/>
      <c r="F26" s="253">
        <f t="shared" si="0"/>
        <v>0</v>
      </c>
      <c r="G26" s="379"/>
      <c r="H26" s="382"/>
      <c r="I26" s="261" t="s">
        <v>305</v>
      </c>
      <c r="J26" s="278">
        <f>SUM(세출!U60:W60)</f>
        <v>15000000</v>
      </c>
      <c r="K26" s="278">
        <f>SUM(세출!U61:W61)</f>
        <v>15000000</v>
      </c>
      <c r="L26" s="279">
        <f t="shared" si="3"/>
        <v>0</v>
      </c>
      <c r="M26" s="9"/>
    </row>
    <row r="27" spans="1:15" ht="21" customHeight="1" x14ac:dyDescent="0.3">
      <c r="A27" s="147"/>
      <c r="B27" s="120"/>
      <c r="C27" s="244"/>
      <c r="D27" s="245"/>
      <c r="E27" s="245"/>
      <c r="F27" s="253">
        <f t="shared" si="0"/>
        <v>0</v>
      </c>
      <c r="G27" s="379"/>
      <c r="H27" s="382"/>
      <c r="I27" s="261" t="s">
        <v>67</v>
      </c>
      <c r="J27" s="278">
        <f>SUM(세출!U42:W42)</f>
        <v>8610000</v>
      </c>
      <c r="K27" s="278">
        <f>SUM(세출!U43:W43)</f>
        <v>8610000</v>
      </c>
      <c r="L27" s="279">
        <f t="shared" si="3"/>
        <v>0</v>
      </c>
      <c r="M27" s="9"/>
    </row>
    <row r="28" spans="1:15" ht="21" customHeight="1" x14ac:dyDescent="0.3">
      <c r="A28" s="147"/>
      <c r="B28" s="120"/>
      <c r="C28" s="244"/>
      <c r="D28" s="245"/>
      <c r="E28" s="245"/>
      <c r="F28" s="253">
        <f t="shared" si="0"/>
        <v>0</v>
      </c>
      <c r="G28" s="379"/>
      <c r="H28" s="383"/>
      <c r="I28" s="261" t="s">
        <v>117</v>
      </c>
      <c r="J28" s="278">
        <v>420371</v>
      </c>
      <c r="K28" s="278">
        <f>SUM(세출!U40:W40)</f>
        <v>270000</v>
      </c>
      <c r="L28" s="279">
        <f t="shared" si="3"/>
        <v>150371</v>
      </c>
      <c r="M28" s="9"/>
    </row>
    <row r="29" spans="1:15" ht="21" customHeight="1" x14ac:dyDescent="0.3">
      <c r="A29" s="147"/>
      <c r="B29" s="120"/>
      <c r="C29" s="244"/>
      <c r="D29" s="245"/>
      <c r="E29" s="245"/>
      <c r="F29" s="253">
        <f>D29-E29</f>
        <v>0</v>
      </c>
      <c r="G29" s="380"/>
      <c r="H29" s="237" t="s">
        <v>62</v>
      </c>
      <c r="I29" s="237"/>
      <c r="J29" s="238">
        <f>SUM(J20:J28)</f>
        <v>104550711</v>
      </c>
      <c r="K29" s="238">
        <f>SUM(K20:K28)</f>
        <v>104400340</v>
      </c>
      <c r="L29" s="258">
        <f>SUM(L20:L28)</f>
        <v>150371</v>
      </c>
      <c r="M29" s="9"/>
    </row>
    <row r="30" spans="1:15" ht="21" customHeight="1" x14ac:dyDescent="0.3">
      <c r="A30" s="147"/>
      <c r="B30" s="120"/>
      <c r="C30" s="244"/>
      <c r="D30" s="245"/>
      <c r="E30" s="245"/>
      <c r="F30" s="253">
        <f t="shared" si="0"/>
        <v>0</v>
      </c>
      <c r="G30" s="367" t="s">
        <v>25</v>
      </c>
      <c r="H30" s="368"/>
      <c r="I30" s="121" t="s">
        <v>25</v>
      </c>
      <c r="J30" s="259">
        <v>0</v>
      </c>
      <c r="K30" s="259">
        <v>0</v>
      </c>
      <c r="L30" s="260">
        <f t="shared" si="1"/>
        <v>0</v>
      </c>
      <c r="M30" s="9"/>
    </row>
    <row r="31" spans="1:15" ht="21" customHeight="1" x14ac:dyDescent="0.3">
      <c r="A31" s="147"/>
      <c r="B31" s="120"/>
      <c r="C31" s="244"/>
      <c r="D31" s="245"/>
      <c r="E31" s="245"/>
      <c r="F31" s="253">
        <f t="shared" si="0"/>
        <v>0</v>
      </c>
      <c r="G31" s="369" t="s">
        <v>62</v>
      </c>
      <c r="H31" s="370"/>
      <c r="I31" s="237"/>
      <c r="J31" s="238">
        <f>SUM(J30)</f>
        <v>0</v>
      </c>
      <c r="K31" s="238">
        <f>SUM(K30)</f>
        <v>0</v>
      </c>
      <c r="L31" s="258">
        <f>SUM(L30)</f>
        <v>0</v>
      </c>
      <c r="M31" s="9"/>
    </row>
    <row r="32" spans="1:15" ht="21" customHeight="1" x14ac:dyDescent="0.3">
      <c r="A32" s="147"/>
      <c r="B32" s="120"/>
      <c r="C32" s="244"/>
      <c r="D32" s="245"/>
      <c r="E32" s="245"/>
      <c r="F32" s="253">
        <f t="shared" si="0"/>
        <v>0</v>
      </c>
      <c r="G32" s="367" t="s">
        <v>26</v>
      </c>
      <c r="H32" s="368"/>
      <c r="I32" s="121" t="s">
        <v>311</v>
      </c>
      <c r="J32" s="259">
        <v>127128</v>
      </c>
      <c r="K32" s="259">
        <v>0</v>
      </c>
      <c r="L32" s="260">
        <f t="shared" si="1"/>
        <v>127128</v>
      </c>
      <c r="M32" s="9"/>
    </row>
    <row r="33" spans="1:13" ht="21" customHeight="1" thickBot="1" x14ac:dyDescent="0.35">
      <c r="A33" s="246"/>
      <c r="B33" s="247"/>
      <c r="C33" s="248"/>
      <c r="D33" s="249"/>
      <c r="E33" s="249"/>
      <c r="F33" s="254">
        <f t="shared" si="0"/>
        <v>0</v>
      </c>
      <c r="G33" s="371" t="s">
        <v>62</v>
      </c>
      <c r="H33" s="372"/>
      <c r="I33" s="262"/>
      <c r="J33" s="263">
        <f>SUM(J32)</f>
        <v>127128</v>
      </c>
      <c r="K33" s="263">
        <f>SUM(K32)</f>
        <v>0</v>
      </c>
      <c r="L33" s="264">
        <f>SUM(L32)</f>
        <v>127128</v>
      </c>
      <c r="M33" s="9"/>
    </row>
    <row r="34" spans="1:13" ht="17.25" thickTop="1" x14ac:dyDescent="0.3"/>
  </sheetData>
  <mergeCells count="17">
    <mergeCell ref="G31:H31"/>
    <mergeCell ref="G32:H32"/>
    <mergeCell ref="G33:H33"/>
    <mergeCell ref="H17:H18"/>
    <mergeCell ref="G3:I3"/>
    <mergeCell ref="H4:H7"/>
    <mergeCell ref="H9:H10"/>
    <mergeCell ref="G17:G19"/>
    <mergeCell ref="G4:G16"/>
    <mergeCell ref="H11:H15"/>
    <mergeCell ref="H20:H28"/>
    <mergeCell ref="G20:G29"/>
    <mergeCell ref="N1:O1"/>
    <mergeCell ref="G1:K1"/>
    <mergeCell ref="A1:F1"/>
    <mergeCell ref="A3:C3"/>
    <mergeCell ref="G30:H30"/>
  </mergeCells>
  <phoneticPr fontId="4" type="noConversion"/>
  <pageMargins left="0.25" right="0.25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55"/>
  <sheetViews>
    <sheetView tabSelected="1" zoomScaleNormal="100" workbookViewId="0">
      <selection activeCell="C7" sqref="C7"/>
    </sheetView>
  </sheetViews>
  <sheetFormatPr defaultRowHeight="16.5" x14ac:dyDescent="0.3"/>
  <cols>
    <col min="1" max="1" width="9.875" bestFit="1" customWidth="1"/>
    <col min="2" max="2" width="10.875" bestFit="1" customWidth="1"/>
    <col min="3" max="3" width="18.25" customWidth="1"/>
    <col min="4" max="5" width="13.375" style="1" bestFit="1" customWidth="1"/>
    <col min="6" max="6" width="10.875" style="1" customWidth="1"/>
    <col min="7" max="8" width="9" style="73"/>
    <col min="9" max="9" width="31" style="73" customWidth="1"/>
    <col min="10" max="11" width="13.375" style="74" bestFit="1" customWidth="1"/>
    <col min="12" max="12" width="12.375" style="74" bestFit="1" customWidth="1"/>
    <col min="13" max="13" width="35.75" style="3" customWidth="1"/>
    <col min="14" max="14" width="11" style="5" customWidth="1"/>
    <col min="15" max="16" width="9.125" style="3" customWidth="1"/>
    <col min="17" max="17" width="8.75" style="3" customWidth="1"/>
  </cols>
  <sheetData>
    <row r="1" spans="1:17" ht="17.25" thickBot="1" x14ac:dyDescent="0.35"/>
    <row r="2" spans="1:17" ht="25.5" customHeight="1" x14ac:dyDescent="0.3">
      <c r="A2" s="403" t="s">
        <v>159</v>
      </c>
      <c r="B2" s="404"/>
      <c r="C2" s="404"/>
      <c r="D2" s="404"/>
      <c r="E2" s="404"/>
      <c r="F2" s="405"/>
      <c r="G2" s="406" t="s">
        <v>160</v>
      </c>
      <c r="H2" s="404"/>
      <c r="I2" s="404"/>
      <c r="J2" s="404"/>
      <c r="K2" s="404"/>
      <c r="L2" s="407" t="s">
        <v>162</v>
      </c>
      <c r="M2" s="4"/>
      <c r="O2" s="398"/>
      <c r="P2" s="398"/>
    </row>
    <row r="3" spans="1:17" ht="21" customHeight="1" thickBot="1" x14ac:dyDescent="0.35">
      <c r="A3" s="408" t="s">
        <v>2</v>
      </c>
      <c r="B3" s="141" t="s">
        <v>3</v>
      </c>
      <c r="C3" s="141" t="s">
        <v>4</v>
      </c>
      <c r="D3" s="142" t="s">
        <v>5</v>
      </c>
      <c r="E3" s="142" t="s">
        <v>6</v>
      </c>
      <c r="F3" s="143" t="s">
        <v>7</v>
      </c>
      <c r="G3" s="163" t="s">
        <v>2</v>
      </c>
      <c r="H3" s="141" t="s">
        <v>3</v>
      </c>
      <c r="I3" s="141" t="s">
        <v>4</v>
      </c>
      <c r="J3" s="142" t="s">
        <v>5</v>
      </c>
      <c r="K3" s="142" t="s">
        <v>6</v>
      </c>
      <c r="L3" s="409" t="s">
        <v>7</v>
      </c>
      <c r="O3" s="7"/>
      <c r="P3" s="7"/>
    </row>
    <row r="4" spans="1:17" ht="21" customHeight="1" thickTop="1" x14ac:dyDescent="0.3">
      <c r="A4" s="410" t="s">
        <v>8</v>
      </c>
      <c r="B4" s="384"/>
      <c r="C4" s="374"/>
      <c r="D4" s="151">
        <f>D5+D10+D15+D18+D19+D23</f>
        <v>845397179</v>
      </c>
      <c r="E4" s="151">
        <f>E5+E10+E15+E18+E19+E23</f>
        <v>845561536</v>
      </c>
      <c r="F4" s="152">
        <f>D4-E4</f>
        <v>-164357</v>
      </c>
      <c r="G4" s="385" t="s">
        <v>8</v>
      </c>
      <c r="H4" s="384"/>
      <c r="I4" s="374"/>
      <c r="J4" s="151">
        <f>J9+J17+J20+J44+J46+J48</f>
        <v>845397179</v>
      </c>
      <c r="K4" s="151">
        <f>K9+K17+K20+K44+K46+K48</f>
        <v>788669664</v>
      </c>
      <c r="L4" s="411">
        <f>J4-K4</f>
        <v>56727515</v>
      </c>
      <c r="M4" s="5"/>
      <c r="O4" s="4"/>
      <c r="P4" s="4"/>
      <c r="Q4" s="4"/>
    </row>
    <row r="5" spans="1:17" ht="21" customHeight="1" x14ac:dyDescent="0.3">
      <c r="A5" s="412" t="s">
        <v>77</v>
      </c>
      <c r="B5" s="144" t="s">
        <v>77</v>
      </c>
      <c r="C5" s="144" t="s">
        <v>80</v>
      </c>
      <c r="D5" s="149">
        <f>SUM(D6:D9)</f>
        <v>780449720</v>
      </c>
      <c r="E5" s="149">
        <f>SUM(E6:E9)</f>
        <v>780449720</v>
      </c>
      <c r="F5" s="153">
        <f t="shared" ref="F5:F40" si="0">D5-E5</f>
        <v>0</v>
      </c>
      <c r="G5" s="392" t="s">
        <v>10</v>
      </c>
      <c r="H5" s="386" t="s">
        <v>11</v>
      </c>
      <c r="I5" s="164" t="s">
        <v>60</v>
      </c>
      <c r="J5" s="169">
        <f>SUM(세출!N3:P3)</f>
        <v>383530860</v>
      </c>
      <c r="K5" s="169">
        <f>SUM(세출!N4:P4)</f>
        <v>367549298</v>
      </c>
      <c r="L5" s="413">
        <f t="shared" ref="L5:L48" si="1">J5-K5</f>
        <v>15981562</v>
      </c>
      <c r="O5" s="4"/>
      <c r="P5" s="4"/>
    </row>
    <row r="6" spans="1:17" ht="21" customHeight="1" x14ac:dyDescent="0.3">
      <c r="A6" s="414"/>
      <c r="B6" s="146"/>
      <c r="C6" s="146" t="s">
        <v>84</v>
      </c>
      <c r="D6" s="154">
        <f>SUM(세입!Q7)</f>
        <v>672368000</v>
      </c>
      <c r="E6" s="154">
        <v>672368000</v>
      </c>
      <c r="F6" s="155">
        <f t="shared" si="0"/>
        <v>0</v>
      </c>
      <c r="G6" s="393"/>
      <c r="H6" s="387"/>
      <c r="I6" s="164" t="s">
        <v>43</v>
      </c>
      <c r="J6" s="169">
        <f>SUM(세출!N12:P12)</f>
        <v>51346060</v>
      </c>
      <c r="K6" s="169">
        <f>SUM(세출!N13:O13)</f>
        <v>44876180</v>
      </c>
      <c r="L6" s="413">
        <f t="shared" si="1"/>
        <v>6469880</v>
      </c>
    </row>
    <row r="7" spans="1:17" ht="21" customHeight="1" x14ac:dyDescent="0.3">
      <c r="A7" s="414"/>
      <c r="B7" s="146"/>
      <c r="C7" s="146" t="s">
        <v>85</v>
      </c>
      <c r="D7" s="154">
        <f>SUM(세입!N10)</f>
        <v>81538000</v>
      </c>
      <c r="E7" s="154">
        <v>81538000</v>
      </c>
      <c r="F7" s="155">
        <f t="shared" si="0"/>
        <v>0</v>
      </c>
      <c r="G7" s="393"/>
      <c r="H7" s="387"/>
      <c r="I7" s="164" t="s">
        <v>61</v>
      </c>
      <c r="J7" s="169">
        <f>SUM(세출!N9:P9)</f>
        <v>48676220</v>
      </c>
      <c r="K7" s="169">
        <f>SUM(세출!N10:O10)</f>
        <v>43077720</v>
      </c>
      <c r="L7" s="413">
        <f t="shared" si="1"/>
        <v>5598500</v>
      </c>
    </row>
    <row r="8" spans="1:17" ht="21" customHeight="1" x14ac:dyDescent="0.3">
      <c r="A8" s="414"/>
      <c r="B8" s="146"/>
      <c r="C8" s="146" t="s">
        <v>86</v>
      </c>
      <c r="D8" s="154">
        <f>SUM(세입!Q13)</f>
        <v>5000000</v>
      </c>
      <c r="E8" s="154">
        <f>SUM(세입!Q14)</f>
        <v>5000000</v>
      </c>
      <c r="F8" s="155">
        <f t="shared" si="0"/>
        <v>0</v>
      </c>
      <c r="G8" s="393"/>
      <c r="H8" s="388"/>
      <c r="I8" s="164" t="s">
        <v>41</v>
      </c>
      <c r="J8" s="169">
        <f>SUM(세출!N6:P6)</f>
        <v>92699000</v>
      </c>
      <c r="K8" s="169">
        <f>SUM(세출!N7:P7)</f>
        <v>84279460</v>
      </c>
      <c r="L8" s="413">
        <f t="shared" si="1"/>
        <v>8419540</v>
      </c>
    </row>
    <row r="9" spans="1:17" ht="21" customHeight="1" x14ac:dyDescent="0.3">
      <c r="A9" s="414"/>
      <c r="B9" s="146"/>
      <c r="C9" s="146" t="s">
        <v>87</v>
      </c>
      <c r="D9" s="154">
        <f>SUM(세입!Q16)</f>
        <v>21543720</v>
      </c>
      <c r="E9" s="154">
        <f>SUM(세입!Q17)</f>
        <v>21543720</v>
      </c>
      <c r="F9" s="155">
        <f t="shared" si="0"/>
        <v>0</v>
      </c>
      <c r="G9" s="393"/>
      <c r="H9" s="399" t="s">
        <v>62</v>
      </c>
      <c r="I9" s="400"/>
      <c r="J9" s="170">
        <f>SUM(J5:J8)</f>
        <v>576252140</v>
      </c>
      <c r="K9" s="170">
        <f>SUM(K5:K8)</f>
        <v>539782658</v>
      </c>
      <c r="L9" s="415">
        <f>J9-K9</f>
        <v>36469482</v>
      </c>
      <c r="M9" s="5"/>
    </row>
    <row r="10" spans="1:17" s="18" customFormat="1" ht="21" customHeight="1" x14ac:dyDescent="0.3">
      <c r="A10" s="412" t="s">
        <v>78</v>
      </c>
      <c r="B10" s="144" t="s">
        <v>78</v>
      </c>
      <c r="C10" s="144" t="s">
        <v>80</v>
      </c>
      <c r="D10" s="150">
        <f>SUM(D11:D14)</f>
        <v>2488000</v>
      </c>
      <c r="E10" s="150">
        <f>SUM(E11:E14)</f>
        <v>2488000</v>
      </c>
      <c r="F10" s="153">
        <f t="shared" si="0"/>
        <v>0</v>
      </c>
      <c r="G10" s="393"/>
      <c r="H10" s="389" t="s">
        <v>14</v>
      </c>
      <c r="I10" s="165" t="s">
        <v>66</v>
      </c>
      <c r="J10" s="171">
        <f>SUM(세출!N15:P15)</f>
        <v>2400000</v>
      </c>
      <c r="K10" s="171">
        <f>SUM(세출!N16:P16)</f>
        <v>2400000</v>
      </c>
      <c r="L10" s="416">
        <f>J10-K10</f>
        <v>0</v>
      </c>
      <c r="M10" s="19"/>
      <c r="N10" s="5"/>
      <c r="O10" s="17"/>
      <c r="P10" s="17"/>
      <c r="Q10" s="17"/>
    </row>
    <row r="11" spans="1:17" ht="21" customHeight="1" x14ac:dyDescent="0.3">
      <c r="A11" s="414"/>
      <c r="B11" s="146"/>
      <c r="C11" s="146" t="s">
        <v>284</v>
      </c>
      <c r="D11" s="154"/>
      <c r="E11" s="154"/>
      <c r="F11" s="155">
        <f t="shared" si="0"/>
        <v>0</v>
      </c>
      <c r="G11" s="393"/>
      <c r="H11" s="389"/>
      <c r="I11" s="272" t="s">
        <v>111</v>
      </c>
      <c r="J11" s="172">
        <v>0</v>
      </c>
      <c r="K11" s="172">
        <v>0</v>
      </c>
      <c r="L11" s="417">
        <f t="shared" si="1"/>
        <v>0</v>
      </c>
    </row>
    <row r="12" spans="1:17" ht="21" customHeight="1" x14ac:dyDescent="0.3">
      <c r="A12" s="414"/>
      <c r="B12" s="146"/>
      <c r="C12" s="146" t="s">
        <v>285</v>
      </c>
      <c r="D12" s="154">
        <v>492000</v>
      </c>
      <c r="E12" s="154">
        <v>492000</v>
      </c>
      <c r="F12" s="155">
        <f t="shared" si="0"/>
        <v>0</v>
      </c>
      <c r="G12" s="393"/>
      <c r="H12" s="275" t="s">
        <v>63</v>
      </c>
      <c r="I12" s="276" t="s">
        <v>64</v>
      </c>
      <c r="J12" s="173">
        <f>SUM(세출!N18:P18)</f>
        <v>20108040</v>
      </c>
      <c r="K12" s="173">
        <f>SUM(세출!N19:P19)</f>
        <v>14534500</v>
      </c>
      <c r="L12" s="413">
        <f t="shared" si="1"/>
        <v>5573540</v>
      </c>
    </row>
    <row r="13" spans="1:17" ht="21" customHeight="1" x14ac:dyDescent="0.3">
      <c r="A13" s="414"/>
      <c r="B13" s="146"/>
      <c r="C13" s="146" t="s">
        <v>286</v>
      </c>
      <c r="D13" s="154">
        <v>1582000</v>
      </c>
      <c r="E13" s="154">
        <v>1582000</v>
      </c>
      <c r="F13" s="155">
        <f t="shared" si="0"/>
        <v>0</v>
      </c>
      <c r="G13" s="393"/>
      <c r="H13" s="275"/>
      <c r="I13" s="276" t="s">
        <v>46</v>
      </c>
      <c r="J13" s="173">
        <f>SUM(세출!N21:P21)</f>
        <v>11352340</v>
      </c>
      <c r="K13" s="173">
        <f>SUM(세출!N22:P22)</f>
        <v>10098296</v>
      </c>
      <c r="L13" s="413">
        <f t="shared" si="1"/>
        <v>1254044</v>
      </c>
    </row>
    <row r="14" spans="1:17" ht="21" customHeight="1" x14ac:dyDescent="0.3">
      <c r="A14" s="414"/>
      <c r="B14" s="146"/>
      <c r="C14" s="146" t="s">
        <v>287</v>
      </c>
      <c r="D14" s="154">
        <f>SUM(세입!O10)</f>
        <v>414000</v>
      </c>
      <c r="E14" s="154">
        <v>414000</v>
      </c>
      <c r="F14" s="155">
        <f t="shared" si="0"/>
        <v>0</v>
      </c>
      <c r="G14" s="393"/>
      <c r="H14" s="275"/>
      <c r="I14" s="276" t="s">
        <v>47</v>
      </c>
      <c r="J14" s="169">
        <f>SUM(세출!N24:P24)</f>
        <v>911850</v>
      </c>
      <c r="K14" s="169">
        <f>SUM(세출!N25:P25)</f>
        <v>911850</v>
      </c>
      <c r="L14" s="413">
        <f t="shared" si="1"/>
        <v>0</v>
      </c>
    </row>
    <row r="15" spans="1:17" ht="21" customHeight="1" x14ac:dyDescent="0.3">
      <c r="A15" s="412" t="s">
        <v>81</v>
      </c>
      <c r="B15" s="144" t="s">
        <v>81</v>
      </c>
      <c r="C15" s="144" t="s">
        <v>80</v>
      </c>
      <c r="D15" s="150">
        <f>SUM(D16:D17)</f>
        <v>6910000</v>
      </c>
      <c r="E15" s="150">
        <f>SUM(E16:E17)</f>
        <v>6910000</v>
      </c>
      <c r="F15" s="153">
        <f t="shared" si="0"/>
        <v>0</v>
      </c>
      <c r="G15" s="393"/>
      <c r="H15" s="275"/>
      <c r="I15" s="276" t="s">
        <v>48</v>
      </c>
      <c r="J15" s="169">
        <f>SUM(세출!N27:P27)</f>
        <v>1494000</v>
      </c>
      <c r="K15" s="169">
        <f>SUM(세출!N28:P28)</f>
        <v>1494000</v>
      </c>
      <c r="L15" s="413">
        <f t="shared" si="1"/>
        <v>0</v>
      </c>
    </row>
    <row r="16" spans="1:17" ht="21" customHeight="1" x14ac:dyDescent="0.3">
      <c r="A16" s="414"/>
      <c r="B16" s="146"/>
      <c r="C16" s="146" t="s">
        <v>82</v>
      </c>
      <c r="D16" s="154">
        <f>SUM(세입!Q19)</f>
        <v>6610000</v>
      </c>
      <c r="E16" s="156">
        <f>SUM(세입!P20)</f>
        <v>6610000</v>
      </c>
      <c r="F16" s="155">
        <f t="shared" si="0"/>
        <v>0</v>
      </c>
      <c r="G16" s="393"/>
      <c r="H16" s="276"/>
      <c r="I16" s="276" t="s">
        <v>49</v>
      </c>
      <c r="J16" s="169">
        <f>SUM(세출!N30:P30)</f>
        <v>4629477</v>
      </c>
      <c r="K16" s="169">
        <f>SUM(세출!N31:P31)</f>
        <v>3990317</v>
      </c>
      <c r="L16" s="413">
        <f t="shared" si="1"/>
        <v>639160</v>
      </c>
    </row>
    <row r="17" spans="1:17" ht="21" customHeight="1" x14ac:dyDescent="0.3">
      <c r="A17" s="414"/>
      <c r="B17" s="146"/>
      <c r="C17" s="146" t="s">
        <v>83</v>
      </c>
      <c r="D17" s="154">
        <f>SUM(세입!Q22)</f>
        <v>300000</v>
      </c>
      <c r="E17" s="154">
        <f>SUM(세입!P23)</f>
        <v>300000</v>
      </c>
      <c r="F17" s="155">
        <f t="shared" si="0"/>
        <v>0</v>
      </c>
      <c r="G17" s="401"/>
      <c r="H17" s="402" t="s">
        <v>62</v>
      </c>
      <c r="I17" s="369"/>
      <c r="J17" s="170">
        <f>SUM(J10:J16)</f>
        <v>40895707</v>
      </c>
      <c r="K17" s="170">
        <f>SUM(K10:K16)</f>
        <v>33428963</v>
      </c>
      <c r="L17" s="415">
        <f>J17-K17</f>
        <v>7466744</v>
      </c>
    </row>
    <row r="18" spans="1:17" ht="21" customHeight="1" x14ac:dyDescent="0.3">
      <c r="A18" s="412" t="s">
        <v>88</v>
      </c>
      <c r="B18" s="144" t="s">
        <v>88</v>
      </c>
      <c r="C18" s="144" t="s">
        <v>89</v>
      </c>
      <c r="D18" s="157">
        <f>SUM(세입!Q25)</f>
        <v>53270000</v>
      </c>
      <c r="E18" s="157">
        <f>SUM(세입!Q26)</f>
        <v>53270000</v>
      </c>
      <c r="F18" s="158">
        <f t="shared" si="0"/>
        <v>0</v>
      </c>
      <c r="G18" s="183"/>
      <c r="H18" s="381" t="s">
        <v>19</v>
      </c>
      <c r="I18" s="122" t="s">
        <v>50</v>
      </c>
      <c r="J18" s="171">
        <v>0</v>
      </c>
      <c r="K18" s="171">
        <v>0</v>
      </c>
      <c r="L18" s="416">
        <f t="shared" si="1"/>
        <v>0</v>
      </c>
    </row>
    <row r="19" spans="1:17" s="18" customFormat="1" ht="21" customHeight="1" x14ac:dyDescent="0.3">
      <c r="A19" s="412" t="s">
        <v>90</v>
      </c>
      <c r="B19" s="144" t="s">
        <v>91</v>
      </c>
      <c r="C19" s="144" t="s">
        <v>80</v>
      </c>
      <c r="D19" s="150">
        <f>SUM(D20:D22)</f>
        <v>557359</v>
      </c>
      <c r="E19" s="150">
        <f>SUM(E20:E22)</f>
        <v>557359</v>
      </c>
      <c r="F19" s="153">
        <f t="shared" si="0"/>
        <v>0</v>
      </c>
      <c r="G19" s="184" t="s">
        <v>180</v>
      </c>
      <c r="H19" s="383"/>
      <c r="I19" s="271" t="s">
        <v>51</v>
      </c>
      <c r="J19" s="174">
        <f>SUM(세출!N33:P33)</f>
        <v>23466930</v>
      </c>
      <c r="K19" s="174">
        <f>SUM(세출!N34:P34)</f>
        <v>23466930</v>
      </c>
      <c r="L19" s="417">
        <f t="shared" si="1"/>
        <v>0</v>
      </c>
      <c r="M19" s="3"/>
      <c r="N19" s="5"/>
      <c r="O19" s="3"/>
      <c r="P19" s="3"/>
      <c r="Q19" s="17"/>
    </row>
    <row r="20" spans="1:17" ht="21" customHeight="1" x14ac:dyDescent="0.3">
      <c r="A20" s="414"/>
      <c r="B20" s="146"/>
      <c r="C20" s="146" t="s">
        <v>92</v>
      </c>
      <c r="D20" s="156">
        <v>226535</v>
      </c>
      <c r="E20" s="156">
        <v>226535</v>
      </c>
      <c r="F20" s="155">
        <f t="shared" si="0"/>
        <v>0</v>
      </c>
      <c r="G20" s="185"/>
      <c r="H20" s="399" t="s">
        <v>62</v>
      </c>
      <c r="I20" s="400"/>
      <c r="J20" s="170">
        <f>SUM(J18:J19)</f>
        <v>23466930</v>
      </c>
      <c r="K20" s="170">
        <f>SUM(K18:K19)</f>
        <v>23466930</v>
      </c>
      <c r="L20" s="415">
        <f t="shared" si="1"/>
        <v>0</v>
      </c>
    </row>
    <row r="21" spans="1:17" ht="21" customHeight="1" x14ac:dyDescent="0.3">
      <c r="A21" s="414"/>
      <c r="B21" s="146"/>
      <c r="C21" s="146" t="s">
        <v>288</v>
      </c>
      <c r="D21" s="154">
        <v>330824</v>
      </c>
      <c r="E21" s="154">
        <v>330824</v>
      </c>
      <c r="F21" s="274">
        <f t="shared" si="0"/>
        <v>0</v>
      </c>
      <c r="G21" s="392" t="s">
        <v>22</v>
      </c>
      <c r="H21" s="389" t="s">
        <v>22</v>
      </c>
      <c r="I21" s="166" t="s">
        <v>72</v>
      </c>
      <c r="J21" s="175">
        <f>SUM(세출!M60:P60)</f>
        <v>30170370</v>
      </c>
      <c r="K21" s="175">
        <f>SUM(세출!N61:P61)</f>
        <v>30170370</v>
      </c>
      <c r="L21" s="418">
        <f t="shared" si="1"/>
        <v>0</v>
      </c>
    </row>
    <row r="22" spans="1:17" ht="21" customHeight="1" x14ac:dyDescent="0.3">
      <c r="A22" s="414"/>
      <c r="B22" s="146"/>
      <c r="C22" s="146" t="s">
        <v>95</v>
      </c>
      <c r="D22" s="154"/>
      <c r="E22" s="154"/>
      <c r="F22" s="274">
        <f t="shared" si="0"/>
        <v>0</v>
      </c>
      <c r="G22" s="393"/>
      <c r="H22" s="389"/>
      <c r="I22" s="166" t="s">
        <v>124</v>
      </c>
      <c r="J22" s="176">
        <f>SUM(세출!N63:P63)</f>
        <v>2200000</v>
      </c>
      <c r="K22" s="176">
        <f>SUM(세출!N64:P64)</f>
        <v>2200000</v>
      </c>
      <c r="L22" s="418">
        <f t="shared" ref="L22" si="2">J22-K22</f>
        <v>0</v>
      </c>
    </row>
    <row r="23" spans="1:17" s="18" customFormat="1" ht="21" customHeight="1" x14ac:dyDescent="0.3">
      <c r="A23" s="412" t="s">
        <v>96</v>
      </c>
      <c r="B23" s="144" t="s">
        <v>96</v>
      </c>
      <c r="C23" s="144" t="s">
        <v>80</v>
      </c>
      <c r="D23" s="150">
        <f>SUM(D24:D26)</f>
        <v>1722100</v>
      </c>
      <c r="E23" s="150">
        <f>SUM(E24:E26)</f>
        <v>1886457</v>
      </c>
      <c r="F23" s="159">
        <f t="shared" si="0"/>
        <v>-164357</v>
      </c>
      <c r="G23" s="393"/>
      <c r="H23" s="389"/>
      <c r="I23" s="166" t="s">
        <v>290</v>
      </c>
      <c r="J23" s="176">
        <f>SUM(세출!N66:P66)</f>
        <v>6040000</v>
      </c>
      <c r="K23" s="176">
        <f>SUM(세출!N67:P67)</f>
        <v>6040000</v>
      </c>
      <c r="L23" s="418">
        <f>J23-K23</f>
        <v>0</v>
      </c>
      <c r="M23" s="3"/>
      <c r="N23" s="5"/>
      <c r="O23" s="3"/>
      <c r="P23" s="3"/>
      <c r="Q23" s="17"/>
    </row>
    <row r="24" spans="1:17" ht="21" customHeight="1" x14ac:dyDescent="0.3">
      <c r="A24" s="414"/>
      <c r="B24" s="146"/>
      <c r="C24" s="146" t="s">
        <v>97</v>
      </c>
      <c r="D24" s="154"/>
      <c r="E24" s="154"/>
      <c r="F24" s="274">
        <f t="shared" si="0"/>
        <v>0</v>
      </c>
      <c r="G24" s="393"/>
      <c r="H24" s="389"/>
      <c r="I24" s="166" t="s">
        <v>122</v>
      </c>
      <c r="J24" s="175">
        <f>SUM(세출!N48:P48)</f>
        <v>6000000</v>
      </c>
      <c r="K24" s="175">
        <f>SUM(세출!N49:P49)</f>
        <v>3101710</v>
      </c>
      <c r="L24" s="418">
        <f t="shared" si="1"/>
        <v>2898290</v>
      </c>
    </row>
    <row r="25" spans="1:17" ht="21" customHeight="1" x14ac:dyDescent="0.3">
      <c r="A25" s="414"/>
      <c r="B25" s="146"/>
      <c r="C25" s="146" t="s">
        <v>283</v>
      </c>
      <c r="D25" s="154"/>
      <c r="E25" s="154">
        <v>164357</v>
      </c>
      <c r="F25" s="274">
        <f t="shared" si="0"/>
        <v>-164357</v>
      </c>
      <c r="G25" s="393"/>
      <c r="H25" s="389"/>
      <c r="I25" s="166" t="s">
        <v>125</v>
      </c>
      <c r="J25" s="175">
        <f>SUM(세출!N39:P39)</f>
        <v>1220000</v>
      </c>
      <c r="K25" s="175">
        <f>SUM(세출!N40:P40)</f>
        <v>1220000</v>
      </c>
      <c r="L25" s="418">
        <f t="shared" si="1"/>
        <v>0</v>
      </c>
    </row>
    <row r="26" spans="1:17" ht="21" customHeight="1" x14ac:dyDescent="0.3">
      <c r="A26" s="414"/>
      <c r="B26" s="146"/>
      <c r="C26" s="146" t="s">
        <v>99</v>
      </c>
      <c r="D26" s="154">
        <v>1722100</v>
      </c>
      <c r="E26" s="154">
        <v>1722100</v>
      </c>
      <c r="F26" s="274">
        <f t="shared" si="0"/>
        <v>0</v>
      </c>
      <c r="G26" s="393"/>
      <c r="H26" s="389"/>
      <c r="I26" s="166" t="s">
        <v>121</v>
      </c>
      <c r="J26" s="175">
        <f>SUM(세출!N72:P72)</f>
        <v>1200000</v>
      </c>
      <c r="K26" s="175">
        <f>SUM(세출!N73:P73)</f>
        <v>0</v>
      </c>
      <c r="L26" s="418">
        <f t="shared" si="1"/>
        <v>1200000</v>
      </c>
    </row>
    <row r="27" spans="1:17" ht="21" customHeight="1" x14ac:dyDescent="0.3">
      <c r="A27" s="419"/>
      <c r="B27" s="270"/>
      <c r="C27" s="148"/>
      <c r="D27" s="160"/>
      <c r="E27" s="160"/>
      <c r="F27" s="274">
        <f t="shared" si="0"/>
        <v>0</v>
      </c>
      <c r="G27" s="393"/>
      <c r="H27" s="389"/>
      <c r="I27" s="166" t="s">
        <v>73</v>
      </c>
      <c r="J27" s="176">
        <f>SUM(세출!N69:P69)</f>
        <v>1785280</v>
      </c>
      <c r="K27" s="176">
        <f>SUM(세출!N70:P70)</f>
        <v>1785280</v>
      </c>
      <c r="L27" s="418">
        <f t="shared" si="1"/>
        <v>0</v>
      </c>
    </row>
    <row r="28" spans="1:17" ht="21" customHeight="1" x14ac:dyDescent="0.3">
      <c r="A28" s="419"/>
      <c r="B28" s="270"/>
      <c r="C28" s="270"/>
      <c r="D28" s="161"/>
      <c r="E28" s="161"/>
      <c r="F28" s="274">
        <f t="shared" si="0"/>
        <v>0</v>
      </c>
      <c r="G28" s="393"/>
      <c r="H28" s="389"/>
      <c r="I28" s="166" t="s">
        <v>74</v>
      </c>
      <c r="J28" s="175">
        <v>24500000</v>
      </c>
      <c r="K28" s="175">
        <v>24500000</v>
      </c>
      <c r="L28" s="418">
        <f t="shared" si="1"/>
        <v>0</v>
      </c>
    </row>
    <row r="29" spans="1:17" ht="21" customHeight="1" x14ac:dyDescent="0.3">
      <c r="A29" s="419"/>
      <c r="B29" s="270"/>
      <c r="C29" s="148"/>
      <c r="D29" s="162"/>
      <c r="E29" s="162"/>
      <c r="F29" s="274">
        <f t="shared" si="0"/>
        <v>0</v>
      </c>
      <c r="G29" s="393"/>
      <c r="H29" s="389"/>
      <c r="I29" s="182" t="s">
        <v>295</v>
      </c>
      <c r="J29" s="176">
        <f>SUM(세출!N93:P93)</f>
        <v>4464000</v>
      </c>
      <c r="K29" s="176">
        <f>SUM(세출!N94:P94)</f>
        <v>4464000</v>
      </c>
      <c r="L29" s="418">
        <f t="shared" si="1"/>
        <v>0</v>
      </c>
    </row>
    <row r="30" spans="1:17" ht="21" customHeight="1" x14ac:dyDescent="0.3">
      <c r="A30" s="419"/>
      <c r="B30" s="270"/>
      <c r="C30" s="270"/>
      <c r="D30" s="273"/>
      <c r="E30" s="273"/>
      <c r="F30" s="274">
        <f t="shared" si="0"/>
        <v>0</v>
      </c>
      <c r="G30" s="393"/>
      <c r="H30" s="389"/>
      <c r="I30" s="166" t="s">
        <v>75</v>
      </c>
      <c r="J30" s="175">
        <f>SUM(세출!N45:P45)</f>
        <v>6001000</v>
      </c>
      <c r="K30" s="175">
        <f>SUM(세출!N46:P46)</f>
        <v>6001000</v>
      </c>
      <c r="L30" s="418">
        <f t="shared" si="1"/>
        <v>0</v>
      </c>
    </row>
    <row r="31" spans="1:17" ht="21" customHeight="1" x14ac:dyDescent="0.3">
      <c r="A31" s="419"/>
      <c r="B31" s="270"/>
      <c r="C31" s="148"/>
      <c r="D31" s="162"/>
      <c r="E31" s="162"/>
      <c r="F31" s="274">
        <f t="shared" si="0"/>
        <v>0</v>
      </c>
      <c r="G31" s="393"/>
      <c r="H31" s="389"/>
      <c r="I31" s="166" t="s">
        <v>294</v>
      </c>
      <c r="J31" s="176">
        <f>SUM(세출!N54:P54)</f>
        <v>11500000</v>
      </c>
      <c r="K31" s="176">
        <f>SUM(세출!N55:P55)</f>
        <v>11500000</v>
      </c>
      <c r="L31" s="418">
        <f t="shared" si="1"/>
        <v>0</v>
      </c>
      <c r="O31" s="4"/>
      <c r="P31" s="4"/>
    </row>
    <row r="32" spans="1:17" ht="21" customHeight="1" x14ac:dyDescent="0.3">
      <c r="A32" s="419"/>
      <c r="B32" s="270"/>
      <c r="C32" s="270"/>
      <c r="D32" s="273"/>
      <c r="E32" s="273"/>
      <c r="F32" s="274">
        <f t="shared" si="0"/>
        <v>0</v>
      </c>
      <c r="G32" s="393"/>
      <c r="H32" s="389"/>
      <c r="I32" s="166" t="s">
        <v>289</v>
      </c>
      <c r="J32" s="175">
        <f>SUM(세출!N51:P51)</f>
        <v>11667000</v>
      </c>
      <c r="K32" s="175">
        <f>SUM(세출!N52:P52)</f>
        <v>11667000</v>
      </c>
      <c r="L32" s="418">
        <f t="shared" si="1"/>
        <v>0</v>
      </c>
    </row>
    <row r="33" spans="1:16" ht="21" customHeight="1" x14ac:dyDescent="0.3">
      <c r="A33" s="419"/>
      <c r="B33" s="270"/>
      <c r="C33" s="148"/>
      <c r="D33" s="162"/>
      <c r="E33" s="162"/>
      <c r="F33" s="274">
        <f t="shared" si="0"/>
        <v>0</v>
      </c>
      <c r="G33" s="393"/>
      <c r="H33" s="389"/>
      <c r="I33" s="166" t="s">
        <v>123</v>
      </c>
      <c r="J33" s="176">
        <v>23220000</v>
      </c>
      <c r="K33" s="176">
        <v>23220000</v>
      </c>
      <c r="L33" s="418">
        <f t="shared" si="1"/>
        <v>0</v>
      </c>
    </row>
    <row r="34" spans="1:16" ht="21" customHeight="1" x14ac:dyDescent="0.3">
      <c r="A34" s="419"/>
      <c r="B34" s="270"/>
      <c r="C34" s="148"/>
      <c r="D34" s="162"/>
      <c r="E34" s="162"/>
      <c r="F34" s="274">
        <f t="shared" si="0"/>
        <v>0</v>
      </c>
      <c r="G34" s="393"/>
      <c r="H34" s="389"/>
      <c r="I34" s="167" t="s">
        <v>76</v>
      </c>
      <c r="J34" s="176">
        <f>SUM(세출!N75:P75)</f>
        <v>21543720</v>
      </c>
      <c r="K34" s="176">
        <f>SUM(세출!N76:P76)</f>
        <v>17055180</v>
      </c>
      <c r="L34" s="418">
        <f t="shared" si="1"/>
        <v>4488540</v>
      </c>
    </row>
    <row r="35" spans="1:16" ht="21" customHeight="1" x14ac:dyDescent="0.3">
      <c r="A35" s="419"/>
      <c r="B35" s="270"/>
      <c r="C35" s="270"/>
      <c r="D35" s="273"/>
      <c r="E35" s="273"/>
      <c r="F35" s="274">
        <f t="shared" si="0"/>
        <v>0</v>
      </c>
      <c r="G35" s="393"/>
      <c r="H35" s="389"/>
      <c r="I35" s="166" t="s">
        <v>126</v>
      </c>
      <c r="J35" s="176">
        <f>SUM(세출!N78:P78)</f>
        <v>15100000</v>
      </c>
      <c r="K35" s="176">
        <f>SUM(세출!N79:P79)</f>
        <v>15100000</v>
      </c>
      <c r="L35" s="418">
        <f t="shared" si="1"/>
        <v>0</v>
      </c>
    </row>
    <row r="36" spans="1:16" ht="21" customHeight="1" x14ac:dyDescent="0.3">
      <c r="A36" s="420"/>
      <c r="B36" s="373"/>
      <c r="C36" s="373"/>
      <c r="D36" s="394"/>
      <c r="E36" s="394"/>
      <c r="F36" s="390">
        <f t="shared" si="0"/>
        <v>0</v>
      </c>
      <c r="G36" s="393"/>
      <c r="H36" s="389"/>
      <c r="I36" s="166" t="s">
        <v>127</v>
      </c>
      <c r="J36" s="177">
        <f>SUM(세출!N81:P81)</f>
        <v>5000000</v>
      </c>
      <c r="K36" s="177">
        <f>SUM(세출!N82:P82)</f>
        <v>5000000</v>
      </c>
      <c r="L36" s="421">
        <f t="shared" si="1"/>
        <v>0</v>
      </c>
    </row>
    <row r="37" spans="1:16" ht="21" customHeight="1" x14ac:dyDescent="0.3">
      <c r="A37" s="420"/>
      <c r="B37" s="373"/>
      <c r="C37" s="373"/>
      <c r="D37" s="394"/>
      <c r="E37" s="394"/>
      <c r="F37" s="390">
        <f t="shared" si="0"/>
        <v>0</v>
      </c>
      <c r="G37" s="393"/>
      <c r="H37" s="389"/>
      <c r="I37" s="166" t="s">
        <v>291</v>
      </c>
      <c r="J37" s="177">
        <f>SUM(세출!M84:P84)</f>
        <v>10000000</v>
      </c>
      <c r="K37" s="177">
        <f>SUM(세출!N85:P85)</f>
        <v>10000000</v>
      </c>
      <c r="L37" s="421">
        <f t="shared" si="1"/>
        <v>0</v>
      </c>
      <c r="O37" s="4"/>
      <c r="P37" s="4"/>
    </row>
    <row r="38" spans="1:16" ht="21" customHeight="1" x14ac:dyDescent="0.3">
      <c r="A38" s="419"/>
      <c r="B38" s="270"/>
      <c r="C38" s="270"/>
      <c r="D38" s="273"/>
      <c r="E38" s="273"/>
      <c r="F38" s="274">
        <f t="shared" si="0"/>
        <v>0</v>
      </c>
      <c r="G38" s="393"/>
      <c r="H38" s="389"/>
      <c r="I38" s="166" t="s">
        <v>292</v>
      </c>
      <c r="J38" s="177">
        <f>SUM(세출!N87:P87)</f>
        <v>8200000</v>
      </c>
      <c r="K38" s="177">
        <f>SUM(세출!N88:P88)</f>
        <v>8200000</v>
      </c>
      <c r="L38" s="421">
        <f t="shared" si="1"/>
        <v>0</v>
      </c>
      <c r="O38" s="4"/>
      <c r="P38" s="4"/>
    </row>
    <row r="39" spans="1:16" ht="21" customHeight="1" x14ac:dyDescent="0.3">
      <c r="A39" s="419"/>
      <c r="B39" s="270"/>
      <c r="C39" s="270"/>
      <c r="D39" s="273"/>
      <c r="E39" s="273"/>
      <c r="F39" s="274">
        <f t="shared" si="0"/>
        <v>0</v>
      </c>
      <c r="G39" s="393"/>
      <c r="H39" s="389"/>
      <c r="I39" s="166" t="s">
        <v>293</v>
      </c>
      <c r="J39" s="177">
        <f>SUM(세출!N90:P90)</f>
        <v>3000000</v>
      </c>
      <c r="K39" s="177">
        <f>SUM(세출!N91:P91)</f>
        <v>3000000</v>
      </c>
      <c r="L39" s="421">
        <f t="shared" si="1"/>
        <v>0</v>
      </c>
    </row>
    <row r="40" spans="1:16" ht="21" customHeight="1" x14ac:dyDescent="0.3">
      <c r="A40" s="419"/>
      <c r="B40" s="270"/>
      <c r="C40" s="148"/>
      <c r="D40" s="162"/>
      <c r="E40" s="162"/>
      <c r="F40" s="274">
        <f t="shared" si="0"/>
        <v>0</v>
      </c>
      <c r="G40" s="393"/>
      <c r="H40" s="389"/>
      <c r="I40" s="166" t="s">
        <v>128</v>
      </c>
      <c r="J40" s="177">
        <v>492177</v>
      </c>
      <c r="K40" s="177">
        <f>SUM(세출!N37:P37)</f>
        <v>199000</v>
      </c>
      <c r="L40" s="421">
        <f t="shared" si="1"/>
        <v>293177</v>
      </c>
    </row>
    <row r="41" spans="1:16" ht="21" customHeight="1" x14ac:dyDescent="0.3">
      <c r="A41" s="419"/>
      <c r="B41" s="270"/>
      <c r="C41" s="148"/>
      <c r="D41" s="162"/>
      <c r="E41" s="162"/>
      <c r="F41" s="274"/>
      <c r="G41" s="393"/>
      <c r="H41" s="389"/>
      <c r="I41" s="166" t="s">
        <v>315</v>
      </c>
      <c r="J41" s="177">
        <v>390765</v>
      </c>
      <c r="K41" s="177">
        <v>0</v>
      </c>
      <c r="L41" s="421">
        <f t="shared" si="1"/>
        <v>390765</v>
      </c>
    </row>
    <row r="42" spans="1:16" ht="21" customHeight="1" x14ac:dyDescent="0.3">
      <c r="A42" s="419"/>
      <c r="B42" s="270"/>
      <c r="C42" s="148"/>
      <c r="D42" s="162"/>
      <c r="E42" s="162"/>
      <c r="F42" s="274"/>
      <c r="G42" s="393"/>
      <c r="H42" s="389"/>
      <c r="I42" s="166" t="s">
        <v>129</v>
      </c>
      <c r="J42" s="177">
        <v>6850059</v>
      </c>
      <c r="K42" s="177">
        <f>SUM(세출!N58:P58)</f>
        <v>5214000</v>
      </c>
      <c r="L42" s="421">
        <f t="shared" si="1"/>
        <v>1636059</v>
      </c>
    </row>
    <row r="43" spans="1:16" ht="21" customHeight="1" x14ac:dyDescent="0.3">
      <c r="A43" s="419"/>
      <c r="B43" s="270"/>
      <c r="C43" s="148"/>
      <c r="D43" s="162"/>
      <c r="E43" s="162"/>
      <c r="F43" s="274"/>
      <c r="G43" s="393"/>
      <c r="H43" s="389"/>
      <c r="I43" s="277" t="s">
        <v>310</v>
      </c>
      <c r="J43" s="177">
        <v>1783962</v>
      </c>
      <c r="K43" s="177">
        <v>1748000</v>
      </c>
      <c r="L43" s="421">
        <f t="shared" si="1"/>
        <v>35962</v>
      </c>
    </row>
    <row r="44" spans="1:16" ht="21" customHeight="1" x14ac:dyDescent="0.3">
      <c r="A44" s="419"/>
      <c r="B44" s="270"/>
      <c r="C44" s="148"/>
      <c r="D44" s="162"/>
      <c r="E44" s="162"/>
      <c r="F44" s="274"/>
      <c r="G44" s="380"/>
      <c r="H44" s="395" t="s">
        <v>62</v>
      </c>
      <c r="I44" s="396"/>
      <c r="J44" s="170">
        <f>SUM(J21:J43)</f>
        <v>202328333</v>
      </c>
      <c r="K44" s="170">
        <f>SUM(K21:K42)</f>
        <v>189637540</v>
      </c>
      <c r="L44" s="415">
        <f>J44-K44</f>
        <v>12690793</v>
      </c>
    </row>
    <row r="45" spans="1:16" ht="21" customHeight="1" x14ac:dyDescent="0.3">
      <c r="A45" s="419"/>
      <c r="B45" s="270"/>
      <c r="C45" s="148"/>
      <c r="D45" s="162"/>
      <c r="E45" s="162"/>
      <c r="F45" s="274"/>
      <c r="G45" s="391" t="s">
        <v>25</v>
      </c>
      <c r="H45" s="367"/>
      <c r="I45" s="168" t="s">
        <v>306</v>
      </c>
      <c r="J45" s="171">
        <v>2353573</v>
      </c>
      <c r="K45" s="171">
        <v>2353573</v>
      </c>
      <c r="L45" s="416">
        <f t="shared" si="1"/>
        <v>0</v>
      </c>
    </row>
    <row r="46" spans="1:16" ht="21" customHeight="1" x14ac:dyDescent="0.3">
      <c r="A46" s="419"/>
      <c r="B46" s="270"/>
      <c r="C46" s="148"/>
      <c r="D46" s="162"/>
      <c r="E46" s="162"/>
      <c r="F46" s="274"/>
      <c r="G46" s="186"/>
      <c r="H46" s="397" t="s">
        <v>62</v>
      </c>
      <c r="I46" s="369"/>
      <c r="J46" s="170">
        <f>SUM(J45)</f>
        <v>2353573</v>
      </c>
      <c r="K46" s="170">
        <f>SUM(K45)</f>
        <v>2353573</v>
      </c>
      <c r="L46" s="415">
        <f t="shared" si="1"/>
        <v>0</v>
      </c>
    </row>
    <row r="47" spans="1:16" ht="21" customHeight="1" x14ac:dyDescent="0.3">
      <c r="A47" s="419"/>
      <c r="B47" s="270"/>
      <c r="C47" s="148"/>
      <c r="D47" s="162"/>
      <c r="E47" s="162"/>
      <c r="F47" s="274"/>
      <c r="G47" s="391" t="s">
        <v>26</v>
      </c>
      <c r="H47" s="367"/>
      <c r="I47" s="168" t="s">
        <v>311</v>
      </c>
      <c r="J47" s="171">
        <v>100496</v>
      </c>
      <c r="K47" s="171">
        <v>0</v>
      </c>
      <c r="L47" s="416">
        <f t="shared" si="1"/>
        <v>100496</v>
      </c>
    </row>
    <row r="48" spans="1:16" ht="21" customHeight="1" thickBot="1" x14ac:dyDescent="0.35">
      <c r="A48" s="422"/>
      <c r="B48" s="178"/>
      <c r="C48" s="179"/>
      <c r="D48" s="180"/>
      <c r="E48" s="180"/>
      <c r="F48" s="181"/>
      <c r="G48" s="423"/>
      <c r="H48" s="424" t="s">
        <v>62</v>
      </c>
      <c r="I48" s="425"/>
      <c r="J48" s="426">
        <f>SUM(J47)</f>
        <v>100496</v>
      </c>
      <c r="K48" s="426">
        <f>SUM(K47)</f>
        <v>0</v>
      </c>
      <c r="L48" s="427">
        <f t="shared" si="1"/>
        <v>100496</v>
      </c>
    </row>
    <row r="50" spans="1:17" s="18" customFormat="1" x14ac:dyDescent="0.3">
      <c r="A50"/>
      <c r="B50"/>
      <c r="C50"/>
      <c r="D50" s="1"/>
      <c r="E50" s="1"/>
      <c r="F50" s="1"/>
      <c r="G50" s="73"/>
      <c r="H50" s="73"/>
      <c r="I50" s="73"/>
      <c r="J50" s="74"/>
      <c r="K50" s="74"/>
      <c r="L50" s="74"/>
      <c r="M50" s="17"/>
      <c r="N50" s="19"/>
      <c r="O50" s="17"/>
      <c r="P50" s="17"/>
      <c r="Q50" s="17"/>
    </row>
    <row r="52" spans="1:17" s="18" customFormat="1" x14ac:dyDescent="0.3">
      <c r="A52"/>
      <c r="B52"/>
      <c r="C52"/>
      <c r="D52" s="1"/>
      <c r="E52" s="1"/>
      <c r="F52" s="1"/>
      <c r="G52" s="73"/>
      <c r="H52" s="73"/>
      <c r="I52" s="73"/>
      <c r="J52" s="74"/>
      <c r="K52" s="74"/>
      <c r="L52" s="74"/>
      <c r="M52" s="20"/>
      <c r="N52" s="19"/>
      <c r="O52" s="17"/>
      <c r="P52" s="17"/>
      <c r="Q52" s="17"/>
    </row>
    <row r="53" spans="1:17" x14ac:dyDescent="0.3">
      <c r="N53" s="13"/>
    </row>
    <row r="55" spans="1:17" x14ac:dyDescent="0.3">
      <c r="M55" s="4"/>
    </row>
  </sheetData>
  <sortState ref="G20:M45">
    <sortCondition ref="M20:M45"/>
  </sortState>
  <mergeCells count="25">
    <mergeCell ref="H48:I48"/>
    <mergeCell ref="O2:P2"/>
    <mergeCell ref="H9:I9"/>
    <mergeCell ref="H18:H19"/>
    <mergeCell ref="H10:H11"/>
    <mergeCell ref="G2:K2"/>
    <mergeCell ref="G5:G17"/>
    <mergeCell ref="H17:I17"/>
    <mergeCell ref="H20:I20"/>
    <mergeCell ref="G47:H47"/>
    <mergeCell ref="G45:H45"/>
    <mergeCell ref="G21:G44"/>
    <mergeCell ref="A36:A37"/>
    <mergeCell ref="B36:B37"/>
    <mergeCell ref="C36:C37"/>
    <mergeCell ref="D36:D37"/>
    <mergeCell ref="E36:E37"/>
    <mergeCell ref="H44:I44"/>
    <mergeCell ref="H46:I46"/>
    <mergeCell ref="A2:F2"/>
    <mergeCell ref="A4:C4"/>
    <mergeCell ref="G4:I4"/>
    <mergeCell ref="H5:H8"/>
    <mergeCell ref="H21:H43"/>
    <mergeCell ref="F36:F37"/>
  </mergeCells>
  <phoneticPr fontId="4" type="noConversion"/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총괄</vt:lpstr>
      <vt:lpstr>세입</vt:lpstr>
      <vt:lpstr>세출</vt:lpstr>
      <vt:lpstr>정부보조금명세서</vt:lpstr>
      <vt:lpstr>건강가정세입세출</vt:lpstr>
      <vt:lpstr>다문화세입세출</vt:lpstr>
      <vt:lpstr>건강가정세입세출!Print_Area</vt:lpstr>
      <vt:lpstr>다문화세입세출!Print_Area</vt:lpstr>
      <vt:lpstr>세입!Print_Area</vt:lpstr>
      <vt:lpstr>세출!Print_Area</vt:lpstr>
      <vt:lpstr>정부보조금명세서!Print_Area</vt:lpstr>
      <vt:lpstr>총괄!Print_Area</vt:lpstr>
      <vt:lpstr>다문화세입세출!Print_Titles</vt:lpstr>
      <vt:lpstr>정부보조금명세서!Print_Titles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2021-06-01T09:27:58Z</cp:lastPrinted>
  <dcterms:created xsi:type="dcterms:W3CDTF">2019-05-20T04:04:41Z</dcterms:created>
  <dcterms:modified xsi:type="dcterms:W3CDTF">2021-06-01T09:29:44Z</dcterms:modified>
</cp:coreProperties>
</file>